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F58A1492-CB0B-4897-90E6-A21AFBBE8C9B}" xr6:coauthVersionLast="47" xr6:coauthVersionMax="47" xr10:uidLastSave="{00000000-0000-0000-0000-000000000000}"/>
  <bookViews>
    <workbookView xWindow="-110" yWindow="-110" windowWidth="38620" windowHeight="21220" activeTab="1" xr2:uid="{00000000-000D-0000-FFFF-FFFF00000000}"/>
  </bookViews>
  <sheets>
    <sheet name="Historical" sheetId="2" r:id="rId1"/>
    <sheet name="Projection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4" i="1" l="1"/>
  <c r="U15" i="1"/>
  <c r="U16" i="1"/>
  <c r="U17" i="1"/>
  <c r="U13" i="1"/>
  <c r="S14" i="1"/>
  <c r="S15" i="1"/>
  <c r="S16" i="1"/>
  <c r="S17" i="1"/>
  <c r="S13" i="1"/>
  <c r="T14" i="1"/>
  <c r="T15" i="1"/>
  <c r="T16" i="1"/>
  <c r="T17" i="1"/>
  <c r="T13" i="1"/>
  <c r="R14" i="1"/>
  <c r="R15" i="1"/>
  <c r="R16" i="1"/>
  <c r="R17" i="1"/>
  <c r="R13" i="1"/>
  <c r="A55" i="1"/>
  <c r="B55" i="1"/>
  <c r="C55" i="1"/>
  <c r="D55" i="1"/>
  <c r="E55" i="1"/>
  <c r="F55" i="1"/>
  <c r="A56" i="1"/>
  <c r="B56" i="1"/>
  <c r="C56" i="1"/>
  <c r="D56" i="1"/>
  <c r="E56" i="1"/>
  <c r="F56" i="1"/>
  <c r="A57" i="1"/>
  <c r="B57" i="1"/>
  <c r="C57" i="1"/>
  <c r="D57" i="1"/>
  <c r="E57" i="1"/>
  <c r="F57" i="1"/>
  <c r="A58" i="1"/>
  <c r="B58" i="1"/>
  <c r="C58" i="1"/>
  <c r="D58" i="1"/>
  <c r="E58" i="1"/>
  <c r="F58" i="1"/>
  <c r="B54" i="1"/>
  <c r="C54" i="1"/>
  <c r="D54" i="1"/>
  <c r="E54" i="1"/>
  <c r="F54" i="1"/>
  <c r="A54" i="1"/>
  <c r="H54" i="1"/>
  <c r="T6" i="1"/>
  <c r="S6" i="1"/>
  <c r="T5" i="1"/>
  <c r="S5" i="1"/>
  <c r="M38" i="1" l="1"/>
  <c r="N38" i="1"/>
  <c r="O38" i="1"/>
  <c r="P38" i="1"/>
  <c r="Q38" i="1"/>
  <c r="M36" i="1"/>
  <c r="N36" i="1"/>
  <c r="O36" i="1"/>
  <c r="P36" i="1"/>
  <c r="Q36" i="1"/>
  <c r="L38" i="1"/>
  <c r="L36" i="1"/>
  <c r="M37" i="1"/>
  <c r="N37" i="1"/>
  <c r="O37" i="1"/>
  <c r="P37" i="1"/>
  <c r="Q37" i="1"/>
  <c r="M35" i="1"/>
  <c r="N35" i="1"/>
  <c r="O35" i="1"/>
  <c r="P35" i="1"/>
  <c r="Q35" i="1"/>
  <c r="L37" i="1"/>
  <c r="L35" i="1"/>
  <c r="Q34" i="1"/>
  <c r="M34" i="1"/>
  <c r="N34" i="1"/>
  <c r="O34" i="1"/>
  <c r="P34" i="1"/>
  <c r="L34" i="1"/>
  <c r="D48" i="1"/>
  <c r="E48" i="1"/>
  <c r="F48" i="1"/>
  <c r="G48" i="1"/>
  <c r="H48" i="1"/>
  <c r="C48" i="1"/>
  <c r="D41" i="1"/>
  <c r="E41" i="1"/>
  <c r="F41" i="1"/>
  <c r="G41" i="1"/>
  <c r="H41" i="1"/>
  <c r="C41" i="1"/>
  <c r="B43" i="1" l="1"/>
  <c r="B44" i="1"/>
  <c r="B45" i="1"/>
  <c r="B46" i="1"/>
  <c r="B47" i="1"/>
  <c r="B48" i="1"/>
  <c r="B42" i="1"/>
  <c r="B36" i="1"/>
  <c r="B37" i="1"/>
  <c r="B38" i="1"/>
  <c r="B39" i="1"/>
  <c r="B40" i="1"/>
  <c r="B41" i="1"/>
  <c r="B35" i="1"/>
  <c r="D34" i="1"/>
  <c r="E34" i="1"/>
  <c r="F34" i="1"/>
  <c r="G34" i="1"/>
  <c r="H34" i="1"/>
  <c r="C34" i="1"/>
  <c r="T4" i="1" l="1"/>
  <c r="T3" i="1"/>
  <c r="S4" i="1"/>
  <c r="S3" i="1"/>
  <c r="O11" i="1"/>
  <c r="P11" i="1"/>
  <c r="N11" i="1"/>
  <c r="N4" i="1"/>
  <c r="O4" i="1"/>
  <c r="P4" i="1"/>
  <c r="N5" i="1"/>
  <c r="O5" i="1"/>
  <c r="P5" i="1"/>
  <c r="N6" i="1"/>
  <c r="O6" i="1"/>
  <c r="P6" i="1"/>
  <c r="N7" i="1"/>
  <c r="O7" i="1"/>
  <c r="P7" i="1"/>
  <c r="N8" i="1"/>
  <c r="O8" i="1"/>
  <c r="P8" i="1"/>
  <c r="N9" i="1"/>
  <c r="O9" i="1"/>
  <c r="P9" i="1"/>
  <c r="M9" i="1"/>
  <c r="M7" i="1"/>
  <c r="M5" i="1"/>
  <c r="M8" i="1"/>
  <c r="M6" i="1"/>
  <c r="L7" i="1"/>
  <c r="L9" i="1" s="1"/>
  <c r="L8" i="1"/>
  <c r="L6" i="1"/>
  <c r="L5" i="1"/>
  <c r="L4" i="1"/>
  <c r="B28" i="1"/>
  <c r="B27" i="1"/>
  <c r="M4" i="1" s="1"/>
  <c r="K7" i="1"/>
  <c r="K9" i="1" s="1"/>
  <c r="K6" i="1"/>
  <c r="K8" i="1" s="1"/>
  <c r="P3" i="1"/>
  <c r="N3" i="1"/>
  <c r="O3" i="1"/>
  <c r="M3" i="1"/>
  <c r="D24" i="1" l="1"/>
  <c r="E24" i="1"/>
  <c r="F24" i="1"/>
  <c r="G24" i="1"/>
  <c r="H24" i="1"/>
  <c r="C24" i="1"/>
  <c r="D17" i="1"/>
  <c r="E17" i="1"/>
  <c r="F17" i="1"/>
  <c r="G17" i="1"/>
  <c r="H17" i="1"/>
  <c r="C17" i="1"/>
  <c r="D10" i="1"/>
  <c r="E10" i="1"/>
  <c r="F10" i="1"/>
  <c r="G10" i="1"/>
  <c r="H10" i="1"/>
  <c r="C10" i="1"/>
  <c r="B12" i="1"/>
  <c r="B19" i="1" s="1"/>
  <c r="B13" i="1"/>
  <c r="B20" i="1" s="1"/>
  <c r="B14" i="1"/>
  <c r="B21" i="1" s="1"/>
  <c r="B15" i="1"/>
  <c r="B22" i="1" s="1"/>
  <c r="B16" i="1"/>
  <c r="B23" i="1" s="1"/>
  <c r="B17" i="1"/>
  <c r="B24" i="1" s="1"/>
  <c r="B11" i="1"/>
  <c r="B18" i="1" s="1"/>
  <c r="AH27" i="2" l="1"/>
  <c r="AH19" i="2"/>
  <c r="AH11" i="2"/>
  <c r="AH5" i="2"/>
  <c r="AH4" i="2"/>
  <c r="AH6" i="2"/>
  <c r="AH3" i="2"/>
  <c r="O27" i="2" l="1"/>
  <c r="A27" i="2"/>
  <c r="A26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AG11" i="2"/>
  <c r="AF11" i="2"/>
  <c r="AE11" i="2"/>
  <c r="AD11" i="2"/>
  <c r="AC11" i="2"/>
  <c r="AB11" i="2"/>
  <c r="AA11" i="2"/>
  <c r="Z11" i="2"/>
  <c r="Y11" i="2"/>
  <c r="X11" i="2"/>
  <c r="W11" i="2"/>
  <c r="W27" i="2" s="1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P26" i="2" s="1"/>
  <c r="O10" i="2"/>
  <c r="N10" i="2"/>
  <c r="M10" i="2"/>
  <c r="L10" i="2"/>
  <c r="K10" i="2"/>
  <c r="J10" i="2"/>
  <c r="I10" i="2"/>
  <c r="H10" i="2"/>
  <c r="H26" i="2" s="1"/>
  <c r="G10" i="2"/>
  <c r="F10" i="2"/>
  <c r="E10" i="2"/>
  <c r="D10" i="2"/>
  <c r="C10" i="2"/>
  <c r="B10" i="2"/>
  <c r="X26" i="2" l="1"/>
  <c r="AF26" i="2"/>
  <c r="AE26" i="2"/>
  <c r="AD27" i="2"/>
  <c r="G27" i="2"/>
  <c r="AE27" i="2"/>
  <c r="I26" i="2"/>
  <c r="Y26" i="2"/>
  <c r="H27" i="2"/>
  <c r="AF27" i="2"/>
  <c r="B26" i="2"/>
  <c r="R26" i="2"/>
  <c r="I27" i="2"/>
  <c r="AG27" i="2"/>
  <c r="C26" i="2"/>
  <c r="K26" i="2"/>
  <c r="S26" i="2"/>
  <c r="AA26" i="2"/>
  <c r="B27" i="2"/>
  <c r="J27" i="2"/>
  <c r="R27" i="2"/>
  <c r="Z27" i="2"/>
  <c r="D26" i="2"/>
  <c r="L26" i="2"/>
  <c r="T26" i="2"/>
  <c r="AB26" i="2"/>
  <c r="C27" i="2"/>
  <c r="K27" i="2"/>
  <c r="S27" i="2"/>
  <c r="AA27" i="2"/>
  <c r="Q26" i="2"/>
  <c r="AG26" i="2"/>
  <c r="P27" i="2"/>
  <c r="X27" i="2"/>
  <c r="J26" i="2"/>
  <c r="Z26" i="2"/>
  <c r="Y27" i="2"/>
  <c r="E26" i="2"/>
  <c r="M26" i="2"/>
  <c r="U26" i="2"/>
  <c r="AC26" i="2"/>
  <c r="D27" i="2"/>
  <c r="L27" i="2"/>
  <c r="T27" i="2"/>
  <c r="AB27" i="2"/>
  <c r="Q27" i="2"/>
  <c r="F26" i="2"/>
  <c r="N26" i="2"/>
  <c r="V26" i="2"/>
  <c r="AD26" i="2"/>
  <c r="E27" i="2"/>
  <c r="M27" i="2"/>
  <c r="U27" i="2"/>
  <c r="AC27" i="2"/>
  <c r="G26" i="2"/>
  <c r="O26" i="2"/>
  <c r="W26" i="2"/>
  <c r="F27" i="2"/>
  <c r="N27" i="2"/>
  <c r="V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0FEABD30-00A7-4C65-8603-103FD5F16EB0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Source for non-electric emissions: See Excel-based reporting
Source for electric emissions: emitlev() parameter in GDX</t>
        </r>
      </text>
    </comment>
  </commentList>
</comments>
</file>

<file path=xl/sharedStrings.xml><?xml version="1.0" encoding="utf-8"?>
<sst xmlns="http://schemas.openxmlformats.org/spreadsheetml/2006/main" count="67" uniqueCount="39">
  <si>
    <t>GHG Emissions by Sector (Mt-CO2e)</t>
  </si>
  <si>
    <t>Electric</t>
  </si>
  <si>
    <t>Industry and Fuels</t>
  </si>
  <si>
    <t>Buildings</t>
  </si>
  <si>
    <t>Transport</t>
  </si>
  <si>
    <t>Other CO2</t>
  </si>
  <si>
    <t>Non-CO2 GHG</t>
  </si>
  <si>
    <t>Sink</t>
  </si>
  <si>
    <t>Net</t>
  </si>
  <si>
    <t>Energy CO2</t>
  </si>
  <si>
    <t>Source (data through 2020): EPA Inventory 1990-2020 (Table 2-1), https://www.epa.gov/ghgemissions/inventory-us-greenhouse-gas-emissions-and-sinks-1990-2020</t>
  </si>
  <si>
    <t>Source (2021): EIA (https://www.eia.gov/totalenergy/data/monthly/index.php#environment)</t>
  </si>
  <si>
    <t>Reductions from 2005 Levels (%)</t>
  </si>
  <si>
    <t>Source (2022): https://rhg.com/research/us-greenhouse-gas-emissions-2022/</t>
  </si>
  <si>
    <t>CO2 Emissions (Mt-CO2/yr)</t>
  </si>
  <si>
    <t>No IRA</t>
  </si>
  <si>
    <t>Other Energy</t>
  </si>
  <si>
    <t>Other Industry</t>
  </si>
  <si>
    <t>Light-Duty Vehicles</t>
  </si>
  <si>
    <t>Other Transport</t>
  </si>
  <si>
    <t>IRA</t>
  </si>
  <si>
    <t>IRA CBO Budget</t>
  </si>
  <si>
    <t xml:space="preserve">CO2 Reductions (% Below 2005 Levels) </t>
  </si>
  <si>
    <t>Economy</t>
  </si>
  <si>
    <t>2005 Emissions</t>
  </si>
  <si>
    <t>IRA Reduction (p.p.)</t>
  </si>
  <si>
    <t>Cumulative CO2 Reductions to 2050 (Gt-CO2)</t>
  </si>
  <si>
    <t>Undiscounted</t>
  </si>
  <si>
    <t>Discounted</t>
  </si>
  <si>
    <t>Discount Factor (Reflects Number of Years)</t>
  </si>
  <si>
    <t>IRA Low</t>
  </si>
  <si>
    <t>IRA High</t>
  </si>
  <si>
    <t>CO2 Reduction (% Below 2005 Levels)</t>
  </si>
  <si>
    <t>No IRA Low</t>
  </si>
  <si>
    <t>No IRA High</t>
  </si>
  <si>
    <t>Central</t>
  </si>
  <si>
    <t>Low</t>
  </si>
  <si>
    <t>High</t>
  </si>
  <si>
    <t>drate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</si>
</sst>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9" fontId="0" fillId="0" borderId="0" xfId="1" applyFont="1"/>
    <xf numFmtId="9" fontId="0" fillId="2" borderId="0" xfId="1" applyFont="1" applyFill="1"/>
    <xf numFmtId="164" fontId="0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5B9BD5"/>
      <color rgb="FFA5A5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00617830074611"/>
          <c:y val="3.384474667939235E-2"/>
          <c:w val="0.74454188661810528"/>
          <c:h val="0.88490535273999837"/>
        </c:manualLayout>
      </c:layout>
      <c:scatterChart>
        <c:scatterStyle val="lineMarker"/>
        <c:varyColors val="0"/>
        <c:ser>
          <c:idx val="0"/>
          <c:order val="0"/>
          <c:tx>
            <c:strRef>
              <c:f>Projections!$J$4:$K$4</c:f>
              <c:strCache>
                <c:ptCount val="2"/>
                <c:pt idx="0">
                  <c:v>No IRA</c:v>
                </c:pt>
                <c:pt idx="1">
                  <c:v>Electric</c:v>
                </c:pt>
              </c:strCache>
            </c:strRef>
          </c:tx>
          <c:spPr>
            <a:ln w="25400" cap="rnd">
              <a:solidFill>
                <a:srgbClr val="A5A5A5">
                  <a:alpha val="9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Projections!$L$3:$P$3</c:f>
              <c:numCache>
                <c:formatCode>General</c:formatCode>
                <c:ptCount val="5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Projections!$L$4:$P$4</c:f>
              <c:numCache>
                <c:formatCode>0.0%</c:formatCode>
                <c:ptCount val="5"/>
                <c:pt idx="0">
                  <c:v>-0.36023915670180406</c:v>
                </c:pt>
                <c:pt idx="1">
                  <c:v>-0.46364029488517</c:v>
                </c:pt>
                <c:pt idx="2">
                  <c:v>-0.53999014538789636</c:v>
                </c:pt>
                <c:pt idx="3">
                  <c:v>-0.54582083151355143</c:v>
                </c:pt>
                <c:pt idx="4">
                  <c:v>-0.54753082530853425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85-4259-A1A2-7360F2D09BAE}"/>
            </c:ext>
          </c:extLst>
        </c:ser>
        <c:ser>
          <c:idx val="1"/>
          <c:order val="1"/>
          <c:tx>
            <c:strRef>
              <c:f>Projections!$J$5:$K$5</c:f>
              <c:strCache>
                <c:ptCount val="2"/>
                <c:pt idx="0">
                  <c:v>No IRA</c:v>
                </c:pt>
                <c:pt idx="1">
                  <c:v>Economy</c:v>
                </c:pt>
              </c:strCache>
            </c:strRef>
          </c:tx>
          <c:spPr>
            <a:ln w="25400" cap="rnd">
              <a:solidFill>
                <a:srgbClr val="A5A5A5">
                  <a:alpha val="9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Projections!$L$3:$P$3</c:f>
              <c:numCache>
                <c:formatCode>General</c:formatCode>
                <c:ptCount val="5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Projections!$L$5:$P$5</c:f>
              <c:numCache>
                <c:formatCode>0.0%</c:formatCode>
                <c:ptCount val="5"/>
                <c:pt idx="0">
                  <c:v>-0.18253263203018086</c:v>
                </c:pt>
                <c:pt idx="1">
                  <c:v>-0.22272240099439577</c:v>
                </c:pt>
                <c:pt idx="2">
                  <c:v>-0.29292498475092865</c:v>
                </c:pt>
                <c:pt idx="3">
                  <c:v>-0.33230233443111579</c:v>
                </c:pt>
                <c:pt idx="4">
                  <c:v>-0.36999985417665526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85-4259-A1A2-7360F2D09BAE}"/>
            </c:ext>
          </c:extLst>
        </c:ser>
        <c:ser>
          <c:idx val="2"/>
          <c:order val="2"/>
          <c:tx>
            <c:strRef>
              <c:f>Projections!$J$6:$K$6</c:f>
              <c:strCache>
                <c:ptCount val="2"/>
                <c:pt idx="0">
                  <c:v>IRA</c:v>
                </c:pt>
                <c:pt idx="1">
                  <c:v>Electric</c:v>
                </c:pt>
              </c:strCache>
            </c:strRef>
          </c:tx>
          <c:spPr>
            <a:ln w="25400" cap="rnd">
              <a:solidFill>
                <a:srgbClr val="5B9BD5">
                  <a:alpha val="9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Projections!$L$3:$P$3</c:f>
              <c:numCache>
                <c:formatCode>General</c:formatCode>
                <c:ptCount val="5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Projections!$L$6:$P$6</c:f>
              <c:numCache>
                <c:formatCode>0.0%</c:formatCode>
                <c:ptCount val="5"/>
                <c:pt idx="0">
                  <c:v>-0.36023915670180406</c:v>
                </c:pt>
                <c:pt idx="1">
                  <c:v>-0.45636379731512744</c:v>
                </c:pt>
                <c:pt idx="2">
                  <c:v>-0.63629343071600142</c:v>
                </c:pt>
                <c:pt idx="3">
                  <c:v>-0.68417975576972689</c:v>
                </c:pt>
                <c:pt idx="4">
                  <c:v>-0.71117788481345412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85-4259-A1A2-7360F2D09BAE}"/>
            </c:ext>
          </c:extLst>
        </c:ser>
        <c:ser>
          <c:idx val="3"/>
          <c:order val="3"/>
          <c:tx>
            <c:strRef>
              <c:f>Projections!$J$7:$K$7</c:f>
              <c:strCache>
                <c:ptCount val="2"/>
                <c:pt idx="0">
                  <c:v>IRA</c:v>
                </c:pt>
                <c:pt idx="1">
                  <c:v>Economy</c:v>
                </c:pt>
              </c:strCache>
            </c:strRef>
          </c:tx>
          <c:spPr>
            <a:ln w="25400" cap="rnd">
              <a:solidFill>
                <a:srgbClr val="5B9BD5">
                  <a:alpha val="9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Projections!$L$3:$P$3</c:f>
              <c:numCache>
                <c:formatCode>General</c:formatCode>
                <c:ptCount val="5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Projections!$L$7:$P$7</c:f>
              <c:numCache>
                <c:formatCode>0.0%</c:formatCode>
                <c:ptCount val="5"/>
                <c:pt idx="0">
                  <c:v>-0.18253263203018086</c:v>
                </c:pt>
                <c:pt idx="1">
                  <c:v>-0.22409373374045494</c:v>
                </c:pt>
                <c:pt idx="2">
                  <c:v>-0.34515181949772666</c:v>
                </c:pt>
                <c:pt idx="3">
                  <c:v>-0.4066106759955983</c:v>
                </c:pt>
                <c:pt idx="4">
                  <c:v>-0.45865229742466995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A85-4259-A1A2-7360F2D09BAE}"/>
            </c:ext>
          </c:extLst>
        </c:ser>
        <c:ser>
          <c:idx val="4"/>
          <c:order val="4"/>
          <c:tx>
            <c:strRef>
              <c:f>Projections!$J$8:$K$8</c:f>
              <c:strCache>
                <c:ptCount val="2"/>
                <c:pt idx="0">
                  <c:v>IRA CBO Budget</c:v>
                </c:pt>
                <c:pt idx="1">
                  <c:v>Electric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  <a:alpha val="9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Projections!$L$3:$P$3</c:f>
              <c:numCache>
                <c:formatCode>General</c:formatCode>
                <c:ptCount val="5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Projections!$L$8:$P$8</c:f>
              <c:numCache>
                <c:formatCode>0.0%</c:formatCode>
                <c:ptCount val="5"/>
                <c:pt idx="0">
                  <c:v>-0.36023915670180406</c:v>
                </c:pt>
                <c:pt idx="1">
                  <c:v>-0.46338992037034132</c:v>
                </c:pt>
                <c:pt idx="2">
                  <c:v>-0.52756336591842268</c:v>
                </c:pt>
                <c:pt idx="3">
                  <c:v>-0.63319996733507788</c:v>
                </c:pt>
                <c:pt idx="4">
                  <c:v>-0.67597822836339083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A85-4259-A1A2-7360F2D09BAE}"/>
            </c:ext>
          </c:extLst>
        </c:ser>
        <c:ser>
          <c:idx val="5"/>
          <c:order val="5"/>
          <c:tx>
            <c:strRef>
              <c:f>Projections!$J$9:$K$9</c:f>
              <c:strCache>
                <c:ptCount val="2"/>
                <c:pt idx="0">
                  <c:v>IRA CBO Budget</c:v>
                </c:pt>
                <c:pt idx="1">
                  <c:v>Economy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  <a:alpha val="9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Projections!$L$3:$P$3</c:f>
              <c:numCache>
                <c:formatCode>General</c:formatCode>
                <c:ptCount val="5"/>
                <c:pt idx="0">
                  <c:v>2022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</c:numCache>
            </c:numRef>
          </c:xVal>
          <c:yVal>
            <c:numRef>
              <c:f>Projections!$L$9:$P$9</c:f>
              <c:numCache>
                <c:formatCode>0.0%</c:formatCode>
                <c:ptCount val="5"/>
                <c:pt idx="0">
                  <c:v>-0.18253263203018086</c:v>
                </c:pt>
                <c:pt idx="1">
                  <c:v>-0.22699646167656284</c:v>
                </c:pt>
                <c:pt idx="2">
                  <c:v>-0.30023176983412936</c:v>
                </c:pt>
                <c:pt idx="3">
                  <c:v>-0.38554920939399739</c:v>
                </c:pt>
                <c:pt idx="4">
                  <c:v>-0.44411013451120129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A85-4259-A1A2-7360F2D09BAE}"/>
            </c:ext>
          </c:extLst>
        </c:ser>
        <c:ser>
          <c:idx val="6"/>
          <c:order val="6"/>
          <c:tx>
            <c:v>History - Electric</c:v>
          </c:tx>
          <c:spPr>
            <a:ln w="317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Historical!$B$18:$AH$18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Historical!$B$19:$AH$19</c:f>
              <c:numCache>
                <c:formatCode>0.0%</c:formatCode>
                <c:ptCount val="33"/>
                <c:pt idx="0">
                  <c:v>-0.2416982625723928</c:v>
                </c:pt>
                <c:pt idx="1">
                  <c:v>-0.24278155076871791</c:v>
                </c:pt>
                <c:pt idx="2">
                  <c:v>-0.23724011499520847</c:v>
                </c:pt>
                <c:pt idx="3">
                  <c:v>-0.20578309237115117</c:v>
                </c:pt>
                <c:pt idx="4">
                  <c:v>-0.19565851422857378</c:v>
                </c:pt>
                <c:pt idx="5">
                  <c:v>-0.18870047081371605</c:v>
                </c:pt>
                <c:pt idx="6">
                  <c:v>-0.15828507145535597</c:v>
                </c:pt>
                <c:pt idx="7">
                  <c:v>-0.13024457314278567</c:v>
                </c:pt>
                <c:pt idx="8">
                  <c:v>-9.3121119953335288E-2</c:v>
                </c:pt>
                <c:pt idx="9">
                  <c:v>-8.7663014041081663E-2</c:v>
                </c:pt>
                <c:pt idx="10">
                  <c:v>-4.3289862922378276E-2</c:v>
                </c:pt>
                <c:pt idx="11">
                  <c:v>-5.9539185867255574E-2</c:v>
                </c:pt>
                <c:pt idx="12">
                  <c:v>-5.3289446273071993E-2</c:v>
                </c:pt>
                <c:pt idx="13">
                  <c:v>-4.0164993125286486E-2</c:v>
                </c:pt>
                <c:pt idx="14">
                  <c:v>-2.7082204908128828E-2</c:v>
                </c:pt>
                <c:pt idx="15">
                  <c:v>0</c:v>
                </c:pt>
                <c:pt idx="16">
                  <c:v>-2.3207366359734936E-2</c:v>
                </c:pt>
                <c:pt idx="17">
                  <c:v>4.583142369067956E-3</c:v>
                </c:pt>
                <c:pt idx="18">
                  <c:v>-1.6999291696179211E-2</c:v>
                </c:pt>
                <c:pt idx="19">
                  <c:v>-0.1061622432398649</c:v>
                </c:pt>
                <c:pt idx="20">
                  <c:v>-5.8955876838465066E-2</c:v>
                </c:pt>
                <c:pt idx="21">
                  <c:v>-0.10082913211949503</c:v>
                </c:pt>
                <c:pt idx="22">
                  <c:v>-0.1569934586058914</c:v>
                </c:pt>
                <c:pt idx="23">
                  <c:v>-0.15074371901170783</c:v>
                </c:pt>
                <c:pt idx="24">
                  <c:v>-0.15120203324861459</c:v>
                </c:pt>
                <c:pt idx="25">
                  <c:v>-0.20811632848631309</c:v>
                </c:pt>
                <c:pt idx="26">
                  <c:v>-0.2463230698720886</c:v>
                </c:pt>
                <c:pt idx="27">
                  <c:v>-0.27836340152493644</c:v>
                </c:pt>
                <c:pt idx="28">
                  <c:v>-0.26965543102370726</c:v>
                </c:pt>
                <c:pt idx="29">
                  <c:v>-0.33081954918545065</c:v>
                </c:pt>
                <c:pt idx="30">
                  <c:v>-0.40044164826465561</c:v>
                </c:pt>
                <c:pt idx="31">
                  <c:v>-0.35377692596141824</c:v>
                </c:pt>
                <c:pt idx="32">
                  <c:v>-0.36023915670180406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A85-4259-A1A2-7360F2D09BAE}"/>
            </c:ext>
          </c:extLst>
        </c:ser>
        <c:ser>
          <c:idx val="7"/>
          <c:order val="7"/>
          <c:tx>
            <c:v>History - Economy</c:v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Historical!$B$18:$AH$18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xVal>
          <c:yVal>
            <c:numRef>
              <c:f>Historical!$B$27:$AH$27</c:f>
              <c:numCache>
                <c:formatCode>0.0%</c:formatCode>
                <c:ptCount val="33"/>
                <c:pt idx="0">
                  <c:v>-0.17151217832859963</c:v>
                </c:pt>
                <c:pt idx="1">
                  <c:v>-0.17774335140717795</c:v>
                </c:pt>
                <c:pt idx="2">
                  <c:v>-0.16257853515793097</c:v>
                </c:pt>
                <c:pt idx="3">
                  <c:v>-0.14488338066959303</c:v>
                </c:pt>
                <c:pt idx="4">
                  <c:v>-0.13319562785093383</c:v>
                </c:pt>
                <c:pt idx="5">
                  <c:v>-0.12262673207677074</c:v>
                </c:pt>
                <c:pt idx="6">
                  <c:v>-8.9233152594887621E-2</c:v>
                </c:pt>
                <c:pt idx="7">
                  <c:v>-7.7717531629227996E-2</c:v>
                </c:pt>
                <c:pt idx="8">
                  <c:v>-6.9007659867458562E-2</c:v>
                </c:pt>
                <c:pt idx="9">
                  <c:v>-6.1227300111885832E-2</c:v>
                </c:pt>
                <c:pt idx="10">
                  <c:v>-2.42878044582149E-2</c:v>
                </c:pt>
                <c:pt idx="11">
                  <c:v>-4.0760822790257369E-2</c:v>
                </c:pt>
                <c:pt idx="12">
                  <c:v>-3.3789482743781768E-2</c:v>
                </c:pt>
                <c:pt idx="13">
                  <c:v>-2.1051725621826351E-2</c:v>
                </c:pt>
                <c:pt idx="14">
                  <c:v>-6.4205181168775598E-3</c:v>
                </c:pt>
                <c:pt idx="15">
                  <c:v>0</c:v>
                </c:pt>
                <c:pt idx="16">
                  <c:v>-1.4183664687150451E-2</c:v>
                </c:pt>
                <c:pt idx="17">
                  <c:v>1.583613047594426E-3</c:v>
                </c:pt>
                <c:pt idx="18">
                  <c:v>-3.1121439022290951E-2</c:v>
                </c:pt>
                <c:pt idx="19">
                  <c:v>-9.6669248644461719E-2</c:v>
                </c:pt>
                <c:pt idx="20">
                  <c:v>-6.5633875548670312E-2</c:v>
                </c:pt>
                <c:pt idx="21">
                  <c:v>-8.9749548153885972E-2</c:v>
                </c:pt>
                <c:pt idx="22">
                  <c:v>-0.12584559772785961</c:v>
                </c:pt>
                <c:pt idx="23">
                  <c:v>-0.10579223685342978</c:v>
                </c:pt>
                <c:pt idx="24">
                  <c:v>-9.7770892503657808E-2</c:v>
                </c:pt>
                <c:pt idx="25">
                  <c:v>-0.12402100008606592</c:v>
                </c:pt>
                <c:pt idx="26">
                  <c:v>-0.13930630863241231</c:v>
                </c:pt>
                <c:pt idx="27">
                  <c:v>-0.14829159135898098</c:v>
                </c:pt>
                <c:pt idx="28">
                  <c:v>-0.12453739564506412</c:v>
                </c:pt>
                <c:pt idx="29">
                  <c:v>-0.14894569240037872</c:v>
                </c:pt>
                <c:pt idx="30">
                  <c:v>-0.24442723125914451</c:v>
                </c:pt>
                <c:pt idx="31">
                  <c:v>-0.19169023183601983</c:v>
                </c:pt>
                <c:pt idx="32">
                  <c:v>-0.18253263203018086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A85-4259-A1A2-7360F2D09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503168"/>
        <c:axId val="686497920"/>
      </c:scatterChart>
      <c:valAx>
        <c:axId val="686503168"/>
        <c:scaling>
          <c:orientation val="minMax"/>
          <c:max val="2040"/>
          <c:min val="2005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86497920"/>
        <c:crosses val="autoZero"/>
        <c:crossBetween val="midCat"/>
      </c:valAx>
      <c:valAx>
        <c:axId val="68649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>
                    <a:solidFill>
                      <a:sysClr val="windowText" lastClr="000000"/>
                    </a:solidFill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CO</a:t>
                </a:r>
                <a:r>
                  <a:rPr lang="en-US" sz="1400" b="1" i="0" baseline="-25000">
                    <a:solidFill>
                      <a:sysClr val="windowText" lastClr="000000"/>
                    </a:solidFill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 b="1" i="0" baseline="0">
                    <a:solidFill>
                      <a:sysClr val="windowText" lastClr="000000"/>
                    </a:solidFill>
                    <a:effectLst/>
                    <a:latin typeface="Roboto" panose="02000000000000000000" pitchFamily="2" charset="0"/>
                    <a:ea typeface="Roboto" panose="02000000000000000000" pitchFamily="2" charset="0"/>
                  </a:rPr>
                  <a:t> Emissions (% Below 2005 Levels)</a:t>
                </a:r>
                <a:endParaRPr lang="en-US" sz="1400">
                  <a:solidFill>
                    <a:sysClr val="windowText" lastClr="000000"/>
                  </a:solidFill>
                  <a:effectLst/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686503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470645</xdr:colOff>
      <xdr:row>12</xdr:row>
      <xdr:rowOff>73959</xdr:rowOff>
    </xdr:from>
    <xdr:to>
      <xdr:col>36</xdr:col>
      <xdr:colOff>32571</xdr:colOff>
      <xdr:row>39</xdr:row>
      <xdr:rowOff>60511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A7DA0576-27F5-7AA3-CBD7-6DF1817EC36A}"/>
            </a:ext>
          </a:extLst>
        </xdr:cNvPr>
        <xdr:cNvGrpSpPr/>
      </xdr:nvGrpSpPr>
      <xdr:grpSpPr>
        <a:xfrm>
          <a:off x="14029763" y="2315135"/>
          <a:ext cx="8138161" cy="5029200"/>
          <a:chOff x="9375588" y="2173195"/>
          <a:chExt cx="8138160" cy="502920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4E6F104E-AAC0-EAFC-9EC6-C7C7CF7DC17A}"/>
              </a:ext>
            </a:extLst>
          </xdr:cNvPr>
          <xdr:cNvGraphicFramePr/>
        </xdr:nvGraphicFramePr>
        <xdr:xfrm>
          <a:off x="9375588" y="2173195"/>
          <a:ext cx="8138160" cy="502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E4E655D6-BAD5-91F1-4AE4-BF272C5643D9}"/>
              </a:ext>
            </a:extLst>
          </xdr:cNvPr>
          <xdr:cNvCxnSpPr/>
        </xdr:nvCxnSpPr>
        <xdr:spPr>
          <a:xfrm flipH="1">
            <a:off x="12685058" y="3219824"/>
            <a:ext cx="149412" cy="291353"/>
          </a:xfrm>
          <a:prstGeom prst="line">
            <a:avLst/>
          </a:prstGeom>
          <a:ln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0.13861</cdr:x>
      <cdr:y>0.05362</cdr:y>
    </cdr:from>
    <cdr:to>
      <cdr:x>0.2708</cdr:x>
      <cdr:y>0.11156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D32FC06-C9C8-13A0-D7A5-7F6D66A38F4C}"/>
            </a:ext>
          </a:extLst>
        </cdr:cNvPr>
        <cdr:cNvSpPr txBox="1"/>
      </cdr:nvSpPr>
      <cdr:spPr>
        <a:xfrm xmlns:a="http://schemas.openxmlformats.org/drawingml/2006/main">
          <a:off x="1128059" y="269688"/>
          <a:ext cx="1075765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 b="1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0.20912</cdr:x>
      <cdr:y>0.47505</cdr:y>
    </cdr:from>
    <cdr:to>
      <cdr:x>0.36352</cdr:x>
      <cdr:y>0.53639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EF7912F-6D5C-39AB-F541-277985F15A77}"/>
            </a:ext>
          </a:extLst>
        </cdr:cNvPr>
        <cdr:cNvSpPr txBox="1"/>
      </cdr:nvSpPr>
      <cdr:spPr>
        <a:xfrm xmlns:a="http://schemas.openxmlformats.org/drawingml/2006/main">
          <a:off x="1701835" y="2389108"/>
          <a:ext cx="1256520" cy="308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</a:rPr>
            <a:t>Power</a:t>
          </a:r>
          <a:r>
            <a:rPr lang="en-US" sz="1400" b="1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</a:rPr>
            <a:t> Sector</a:t>
          </a:r>
          <a:endParaRPr lang="en-US" sz="1400" b="1">
            <a:solidFill>
              <a:sysClr val="windowText" lastClr="000000"/>
            </a:solidFill>
            <a:latin typeface="Roboto" panose="02000000000000000000" pitchFamily="2" charset="0"/>
            <a:ea typeface="Roboto" panose="02000000000000000000" pitchFamily="2" charset="0"/>
          </a:endParaRPr>
        </a:p>
      </cdr:txBody>
    </cdr:sp>
  </cdr:relSizeAnchor>
  <cdr:relSizeAnchor xmlns:cdr="http://schemas.openxmlformats.org/drawingml/2006/chartDrawing">
    <cdr:from>
      <cdr:x>0.3771</cdr:x>
      <cdr:y>0.14082</cdr:y>
    </cdr:from>
    <cdr:to>
      <cdr:x>0.50929</cdr:x>
      <cdr:y>0.19875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03084006-6E16-AA7A-07B6-BF5384ABACDA}"/>
            </a:ext>
          </a:extLst>
        </cdr:cNvPr>
        <cdr:cNvSpPr txBox="1"/>
      </cdr:nvSpPr>
      <cdr:spPr>
        <a:xfrm xmlns:a="http://schemas.openxmlformats.org/drawingml/2006/main">
          <a:off x="3068918" y="708213"/>
          <a:ext cx="1075765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</a:rPr>
            <a:t>Economy</a:t>
          </a:r>
        </a:p>
      </cdr:txBody>
    </cdr:sp>
  </cdr:relSizeAnchor>
  <cdr:relSizeAnchor xmlns:cdr="http://schemas.openxmlformats.org/drawingml/2006/chartDrawing">
    <cdr:from>
      <cdr:x>0.35984</cdr:x>
      <cdr:y>0.43241</cdr:y>
    </cdr:from>
    <cdr:to>
      <cdr:x>0.40391</cdr:x>
      <cdr:y>0.49629</cdr:y>
    </cdr:to>
    <cdr:cxnSp macro="">
      <cdr:nvCxnSpPr>
        <cdr:cNvPr id="6" name="Straight Connector 5">
          <a:extLst xmlns:a="http://schemas.openxmlformats.org/drawingml/2006/main">
            <a:ext uri="{FF2B5EF4-FFF2-40B4-BE49-F238E27FC236}">
              <a16:creationId xmlns:a16="http://schemas.microsoft.com/office/drawing/2014/main" id="{C7790DBC-CD39-0517-2AF2-CEF26EE4BEF4}"/>
            </a:ext>
          </a:extLst>
        </cdr:cNvPr>
        <cdr:cNvCxnSpPr/>
      </cdr:nvCxnSpPr>
      <cdr:spPr>
        <a:xfrm xmlns:a="http://schemas.openxmlformats.org/drawingml/2006/main" flipV="1">
          <a:off x="2928471" y="2174688"/>
          <a:ext cx="358588" cy="3212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0.81497</cdr:x>
      <cdr:y>0.41414</cdr:y>
    </cdr:from>
    <cdr:to>
      <cdr:x>0.94716</cdr:x>
      <cdr:y>0.47207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2AADCEA7-F20B-8EF7-C863-719DE5C996C7}"/>
            </a:ext>
          </a:extLst>
        </cdr:cNvPr>
        <cdr:cNvSpPr txBox="1"/>
      </cdr:nvSpPr>
      <cdr:spPr>
        <a:xfrm xmlns:a="http://schemas.openxmlformats.org/drawingml/2006/main">
          <a:off x="6632388" y="2082800"/>
          <a:ext cx="1075765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rgbClr val="A5A5A5"/>
              </a:solidFill>
              <a:latin typeface="Roboto" panose="02000000000000000000" pitchFamily="2" charset="0"/>
              <a:ea typeface="Roboto" panose="02000000000000000000" pitchFamily="2" charset="0"/>
            </a:rPr>
            <a:t>Reference</a:t>
          </a:r>
        </a:p>
      </cdr:txBody>
    </cdr:sp>
  </cdr:relSizeAnchor>
  <cdr:relSizeAnchor xmlns:cdr="http://schemas.openxmlformats.org/drawingml/2006/chartDrawing">
    <cdr:from>
      <cdr:x>0.75163</cdr:x>
      <cdr:y>0.54486</cdr:y>
    </cdr:from>
    <cdr:to>
      <cdr:x>0.88382</cdr:x>
      <cdr:y>0.60279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E9FABE60-69C7-CDA4-AB4D-FBFB7750BE65}"/>
            </a:ext>
          </a:extLst>
        </cdr:cNvPr>
        <cdr:cNvSpPr txBox="1"/>
      </cdr:nvSpPr>
      <cdr:spPr>
        <a:xfrm xmlns:a="http://schemas.openxmlformats.org/drawingml/2006/main">
          <a:off x="6116919" y="2740212"/>
          <a:ext cx="1075765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rgbClr val="5B9BD5"/>
              </a:solidFill>
              <a:latin typeface="Roboto" panose="02000000000000000000" pitchFamily="2" charset="0"/>
              <a:ea typeface="Roboto" panose="02000000000000000000" pitchFamily="2" charset="0"/>
            </a:rPr>
            <a:t>IRA</a:t>
          </a:r>
        </a:p>
      </cdr:txBody>
    </cdr:sp>
  </cdr:relSizeAnchor>
  <cdr:relSizeAnchor xmlns:cdr="http://schemas.openxmlformats.org/drawingml/2006/chartDrawing">
    <cdr:from>
      <cdr:x>0.82022</cdr:x>
      <cdr:y>0.49881</cdr:y>
    </cdr:from>
    <cdr:to>
      <cdr:x>1</cdr:x>
      <cdr:y>0.56462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8158472C-EEBB-D6C0-3966-A49B7B97A7DE}"/>
            </a:ext>
          </a:extLst>
        </cdr:cNvPr>
        <cdr:cNvSpPr txBox="1"/>
      </cdr:nvSpPr>
      <cdr:spPr>
        <a:xfrm xmlns:a="http://schemas.openxmlformats.org/drawingml/2006/main">
          <a:off x="6675120" y="2508625"/>
          <a:ext cx="1463040" cy="330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>
              <a:solidFill>
                <a:schemeClr val="accent2">
                  <a:lumMod val="60000"/>
                  <a:lumOff val="40000"/>
                </a:schemeClr>
              </a:solidFill>
              <a:latin typeface="Roboto" panose="02000000000000000000" pitchFamily="2" charset="0"/>
              <a:ea typeface="Roboto" panose="02000000000000000000" pitchFamily="2" charset="0"/>
            </a:rPr>
            <a:t>IRA CBO Budget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791FC-8F87-4673-B897-0E3F13AAD59C}">
  <dimension ref="A1:AH27"/>
  <sheetViews>
    <sheetView zoomScale="70" zoomScaleNormal="70" workbookViewId="0">
      <selection activeCell="AI37" sqref="AI37"/>
    </sheetView>
  </sheetViews>
  <sheetFormatPr defaultRowHeight="14.5" x14ac:dyDescent="0.35"/>
  <sheetData>
    <row r="1" spans="1:34" x14ac:dyDescent="0.35">
      <c r="A1" t="s">
        <v>0</v>
      </c>
    </row>
    <row r="2" spans="1:34" x14ac:dyDescent="0.35">
      <c r="B2">
        <v>1990</v>
      </c>
      <c r="C2">
        <v>1991</v>
      </c>
      <c r="D2">
        <v>1992</v>
      </c>
      <c r="E2">
        <v>1993</v>
      </c>
      <c r="F2">
        <v>1994</v>
      </c>
      <c r="G2">
        <v>1995</v>
      </c>
      <c r="H2">
        <v>1996</v>
      </c>
      <c r="I2">
        <v>1997</v>
      </c>
      <c r="J2">
        <v>1998</v>
      </c>
      <c r="K2">
        <v>1999</v>
      </c>
      <c r="L2">
        <v>2000</v>
      </c>
      <c r="M2">
        <v>2001</v>
      </c>
      <c r="N2">
        <v>2002</v>
      </c>
      <c r="O2">
        <v>2003</v>
      </c>
      <c r="P2">
        <v>2004</v>
      </c>
      <c r="Q2">
        <v>2005</v>
      </c>
      <c r="R2">
        <v>2006</v>
      </c>
      <c r="S2">
        <v>2007</v>
      </c>
      <c r="T2">
        <v>2008</v>
      </c>
      <c r="U2">
        <v>2009</v>
      </c>
      <c r="V2">
        <v>2010</v>
      </c>
      <c r="W2">
        <v>2011</v>
      </c>
      <c r="X2">
        <v>2012</v>
      </c>
      <c r="Y2">
        <v>2013</v>
      </c>
      <c r="Z2">
        <v>2014</v>
      </c>
      <c r="AA2">
        <v>2015</v>
      </c>
      <c r="AB2">
        <v>2016</v>
      </c>
      <c r="AC2">
        <v>2017</v>
      </c>
      <c r="AD2">
        <v>2018</v>
      </c>
      <c r="AE2">
        <v>2019</v>
      </c>
      <c r="AF2">
        <v>2020</v>
      </c>
      <c r="AG2">
        <v>2021</v>
      </c>
      <c r="AH2">
        <v>2022</v>
      </c>
    </row>
    <row r="3" spans="1:34" x14ac:dyDescent="0.35">
      <c r="A3" t="s">
        <v>1</v>
      </c>
      <c r="B3">
        <v>1820</v>
      </c>
      <c r="C3">
        <v>1817.4</v>
      </c>
      <c r="D3">
        <v>1830.7</v>
      </c>
      <c r="E3">
        <v>1906.2</v>
      </c>
      <c r="F3">
        <v>1930.5</v>
      </c>
      <c r="G3">
        <v>1947.2</v>
      </c>
      <c r="H3">
        <v>2020.2</v>
      </c>
      <c r="I3">
        <v>2087.5</v>
      </c>
      <c r="J3">
        <v>2176.6</v>
      </c>
      <c r="K3">
        <v>2189.6999999999998</v>
      </c>
      <c r="L3">
        <v>2296.1999999999998</v>
      </c>
      <c r="M3">
        <v>2257.1999999999998</v>
      </c>
      <c r="N3">
        <v>2272.1999999999998</v>
      </c>
      <c r="O3">
        <v>2303.6999999999998</v>
      </c>
      <c r="P3">
        <v>2335.1</v>
      </c>
      <c r="Q3">
        <v>2400.1</v>
      </c>
      <c r="R3">
        <v>2344.4</v>
      </c>
      <c r="S3">
        <v>2411.1</v>
      </c>
      <c r="T3">
        <v>2359.3000000000002</v>
      </c>
      <c r="U3">
        <v>2145.3000000000002</v>
      </c>
      <c r="V3">
        <v>2258.6</v>
      </c>
      <c r="W3">
        <v>2158.1</v>
      </c>
      <c r="X3">
        <v>2023.3</v>
      </c>
      <c r="Y3">
        <v>2038.3</v>
      </c>
      <c r="Z3">
        <v>2037.2</v>
      </c>
      <c r="AA3">
        <v>1900.6</v>
      </c>
      <c r="AB3">
        <v>1808.9</v>
      </c>
      <c r="AC3">
        <v>1732</v>
      </c>
      <c r="AD3">
        <v>1752.9</v>
      </c>
      <c r="AE3">
        <v>1606.1</v>
      </c>
      <c r="AF3">
        <v>1439</v>
      </c>
      <c r="AG3">
        <v>1551</v>
      </c>
      <c r="AH3">
        <f>0.99*AG3</f>
        <v>1535.49</v>
      </c>
    </row>
    <row r="4" spans="1:34" x14ac:dyDescent="0.35">
      <c r="A4" t="s">
        <v>2</v>
      </c>
      <c r="B4">
        <v>853.7</v>
      </c>
      <c r="C4">
        <v>839.1</v>
      </c>
      <c r="D4">
        <v>866.7</v>
      </c>
      <c r="E4">
        <v>865.9</v>
      </c>
      <c r="F4">
        <v>872.8</v>
      </c>
      <c r="G4">
        <v>889.7</v>
      </c>
      <c r="H4">
        <v>922.5</v>
      </c>
      <c r="I4">
        <v>917.1</v>
      </c>
      <c r="J4">
        <v>890.8</v>
      </c>
      <c r="K4">
        <v>843.4</v>
      </c>
      <c r="L4">
        <v>869.9</v>
      </c>
      <c r="M4">
        <v>867.5</v>
      </c>
      <c r="N4">
        <v>853.3</v>
      </c>
      <c r="O4">
        <v>852.8</v>
      </c>
      <c r="P4">
        <v>876.2</v>
      </c>
      <c r="Q4">
        <v>851.5</v>
      </c>
      <c r="R4">
        <v>875.8</v>
      </c>
      <c r="S4">
        <v>867.1</v>
      </c>
      <c r="T4">
        <v>819.8</v>
      </c>
      <c r="U4">
        <v>743.2</v>
      </c>
      <c r="V4">
        <v>796.4</v>
      </c>
      <c r="W4">
        <v>797.1</v>
      </c>
      <c r="X4">
        <v>806.9</v>
      </c>
      <c r="Y4">
        <v>834.4</v>
      </c>
      <c r="Z4">
        <v>814.6</v>
      </c>
      <c r="AA4">
        <v>797.3</v>
      </c>
      <c r="AB4">
        <v>792.7</v>
      </c>
      <c r="AC4">
        <v>790.4</v>
      </c>
      <c r="AD4">
        <v>814.1</v>
      </c>
      <c r="AE4">
        <v>816.1</v>
      </c>
      <c r="AF4">
        <v>766.3</v>
      </c>
      <c r="AG4">
        <v>777.34664804469276</v>
      </c>
      <c r="AH4">
        <f>AG4*1.015</f>
        <v>789.00684776536309</v>
      </c>
    </row>
    <row r="5" spans="1:34" x14ac:dyDescent="0.35">
      <c r="A5" t="s">
        <v>3</v>
      </c>
      <c r="B5">
        <v>566.90000000000009</v>
      </c>
      <c r="C5">
        <v>580.4</v>
      </c>
      <c r="D5">
        <v>582</v>
      </c>
      <c r="E5">
        <v>589.1</v>
      </c>
      <c r="F5">
        <v>581.70000000000005</v>
      </c>
      <c r="G5">
        <v>580.90000000000009</v>
      </c>
      <c r="H5">
        <v>621.1</v>
      </c>
      <c r="I5">
        <v>602.79999999999995</v>
      </c>
      <c r="J5">
        <v>551.70000000000005</v>
      </c>
      <c r="K5">
        <v>571.59999999999991</v>
      </c>
      <c r="L5">
        <v>608.20000000000005</v>
      </c>
      <c r="M5">
        <v>591.6</v>
      </c>
      <c r="N5">
        <v>590.1</v>
      </c>
      <c r="O5">
        <v>620.20000000000005</v>
      </c>
      <c r="P5">
        <v>607.1</v>
      </c>
      <c r="Q5">
        <v>586</v>
      </c>
      <c r="R5">
        <v>533.5</v>
      </c>
      <c r="S5">
        <v>564.29999999999995</v>
      </c>
      <c r="T5">
        <v>575.4</v>
      </c>
      <c r="U5">
        <v>564.4</v>
      </c>
      <c r="V5">
        <v>559.29999999999995</v>
      </c>
      <c r="W5">
        <v>550.70000000000005</v>
      </c>
      <c r="X5">
        <v>482.7</v>
      </c>
      <c r="Y5">
        <v>553.29999999999995</v>
      </c>
      <c r="Z5">
        <v>578.9</v>
      </c>
      <c r="AA5">
        <v>561.9</v>
      </c>
      <c r="AB5">
        <v>524.29999999999995</v>
      </c>
      <c r="AC5">
        <v>525.4</v>
      </c>
      <c r="AD5">
        <v>584</v>
      </c>
      <c r="AE5">
        <v>592.09999999999991</v>
      </c>
      <c r="AF5">
        <v>542.6</v>
      </c>
      <c r="AG5">
        <v>559</v>
      </c>
      <c r="AH5">
        <f>AG5*1.06</f>
        <v>592.54000000000008</v>
      </c>
    </row>
    <row r="6" spans="1:34" x14ac:dyDescent="0.35">
      <c r="A6" t="s">
        <v>4</v>
      </c>
      <c r="B6">
        <v>1572.5</v>
      </c>
      <c r="C6">
        <v>1540</v>
      </c>
      <c r="D6">
        <v>1585.6</v>
      </c>
      <c r="E6">
        <v>1606.6</v>
      </c>
      <c r="F6">
        <v>1650.7</v>
      </c>
      <c r="G6">
        <v>1679.3</v>
      </c>
      <c r="H6">
        <v>1727.3000000000002</v>
      </c>
      <c r="I6">
        <v>1750.6</v>
      </c>
      <c r="J6">
        <v>1789.5</v>
      </c>
      <c r="K6">
        <v>1849.1</v>
      </c>
      <c r="L6">
        <v>1894.1000000000001</v>
      </c>
      <c r="M6">
        <v>1856.4</v>
      </c>
      <c r="N6">
        <v>1897.6</v>
      </c>
      <c r="O6">
        <v>1910.5</v>
      </c>
      <c r="P6">
        <v>1953.8</v>
      </c>
      <c r="Q6">
        <v>1971.8999999999999</v>
      </c>
      <c r="R6">
        <v>1973.3999999999999</v>
      </c>
      <c r="S6">
        <v>1976.2</v>
      </c>
      <c r="T6">
        <v>1874.2</v>
      </c>
      <c r="U6">
        <v>1795</v>
      </c>
      <c r="V6">
        <v>1813.8999999999999</v>
      </c>
      <c r="W6">
        <v>1782.2</v>
      </c>
      <c r="X6">
        <v>1765.5</v>
      </c>
      <c r="Y6">
        <v>1768.8999999999999</v>
      </c>
      <c r="Z6">
        <v>1810.8</v>
      </c>
      <c r="AA6">
        <v>1829.2</v>
      </c>
      <c r="AB6">
        <v>1874.3</v>
      </c>
      <c r="AC6">
        <v>1900.2</v>
      </c>
      <c r="AD6">
        <v>1935</v>
      </c>
      <c r="AE6">
        <v>1929.8999999999999</v>
      </c>
      <c r="AF6">
        <v>1641.6</v>
      </c>
      <c r="AG6">
        <v>1808.5289501039499</v>
      </c>
      <c r="AH6">
        <f>AG6*1.013</f>
        <v>1832.0398264553012</v>
      </c>
    </row>
    <row r="7" spans="1:34" x14ac:dyDescent="0.35">
      <c r="A7" t="s">
        <v>5</v>
      </c>
      <c r="B7">
        <v>412.99624818321973</v>
      </c>
      <c r="C7">
        <v>405.7871748754107</v>
      </c>
      <c r="D7">
        <v>418.21997537905975</v>
      </c>
      <c r="E7">
        <v>404.56263028309968</v>
      </c>
      <c r="F7">
        <v>426.6788250387408</v>
      </c>
      <c r="G7">
        <v>429.29847719896026</v>
      </c>
      <c r="H7">
        <v>425.23086437824895</v>
      </c>
      <c r="I7">
        <v>440.96459665445968</v>
      </c>
      <c r="J7">
        <v>439.12937022143944</v>
      </c>
      <c r="K7">
        <v>459.33139482381085</v>
      </c>
      <c r="L7">
        <v>449.8505737455705</v>
      </c>
      <c r="M7">
        <v>433.18851713223938</v>
      </c>
      <c r="N7">
        <v>434.09858093486986</v>
      </c>
      <c r="O7">
        <v>427.10421944124903</v>
      </c>
      <c r="P7">
        <v>454.36268598412011</v>
      </c>
      <c r="Q7">
        <v>441.4034451478903</v>
      </c>
      <c r="R7">
        <v>444.36316133788989</v>
      </c>
      <c r="S7">
        <v>432.08720785081948</v>
      </c>
      <c r="T7">
        <v>404.6686535679197</v>
      </c>
      <c r="U7">
        <v>341.57789859504976</v>
      </c>
      <c r="V7">
        <v>370.29203524301943</v>
      </c>
      <c r="W7">
        <v>370.22895753613972</v>
      </c>
      <c r="X7">
        <v>372.95426123741981</v>
      </c>
      <c r="Y7">
        <v>385.82609723478021</v>
      </c>
      <c r="Z7">
        <v>390.87127567672962</v>
      </c>
      <c r="AA7">
        <v>398.57793315658944</v>
      </c>
      <c r="AB7">
        <v>368.2576292846199</v>
      </c>
      <c r="AC7">
        <v>383.15758447345087</v>
      </c>
      <c r="AD7">
        <v>412.85723306396011</v>
      </c>
      <c r="AE7">
        <v>431.04383584776991</v>
      </c>
      <c r="AF7">
        <v>395.79110920052045</v>
      </c>
      <c r="AG7">
        <v>304.12440185135694</v>
      </c>
    </row>
    <row r="8" spans="1:34" x14ac:dyDescent="0.35">
      <c r="A8" t="s">
        <v>6</v>
      </c>
      <c r="B8">
        <v>1330.9539750693002</v>
      </c>
      <c r="C8">
        <v>1317.9517467750973</v>
      </c>
      <c r="D8">
        <v>1322.0701038036173</v>
      </c>
      <c r="E8">
        <v>1339.0331198706913</v>
      </c>
      <c r="F8">
        <v>1335.1993505748717</v>
      </c>
      <c r="G8">
        <v>1357.565136968565</v>
      </c>
      <c r="H8">
        <v>1374.494716033405</v>
      </c>
      <c r="I8">
        <v>1354.348491577264</v>
      </c>
      <c r="J8">
        <v>1357.704018550842</v>
      </c>
      <c r="K8">
        <v>1327.80931821935</v>
      </c>
      <c r="L8">
        <v>1311.2426354244849</v>
      </c>
      <c r="M8">
        <v>1307.1744569942712</v>
      </c>
      <c r="N8">
        <v>1306.458568441524</v>
      </c>
      <c r="O8">
        <v>1298.0238625147219</v>
      </c>
      <c r="P8">
        <v>1310.484958382056</v>
      </c>
      <c r="Q8">
        <v>1297.2244941105009</v>
      </c>
      <c r="R8">
        <v>1303.6381057850413</v>
      </c>
      <c r="S8">
        <v>1328.49919913284</v>
      </c>
      <c r="T8">
        <v>1321.7748943253821</v>
      </c>
      <c r="U8">
        <v>1304.2868278259741</v>
      </c>
      <c r="V8">
        <v>1326.0502262238981</v>
      </c>
      <c r="W8">
        <v>1298.458161774754</v>
      </c>
      <c r="X8">
        <v>1261.0695030408619</v>
      </c>
      <c r="Y8">
        <v>1303.5681197262629</v>
      </c>
      <c r="Z8">
        <v>1314.4845462633859</v>
      </c>
      <c r="AA8">
        <v>1312.4281933798379</v>
      </c>
      <c r="AB8">
        <v>1286.113402417586</v>
      </c>
      <c r="AC8">
        <v>1290.0178012705062</v>
      </c>
      <c r="AD8">
        <v>1310.8553399518191</v>
      </c>
      <c r="AE8">
        <v>1312.5819103199692</v>
      </c>
      <c r="AF8">
        <v>1265.663263277534</v>
      </c>
      <c r="AG8">
        <v>1312.5819103199692</v>
      </c>
    </row>
    <row r="9" spans="1:34" x14ac:dyDescent="0.35">
      <c r="A9" t="s">
        <v>7</v>
      </c>
      <c r="B9">
        <v>-860.62506178456897</v>
      </c>
      <c r="C9">
        <v>-869.90827847061098</v>
      </c>
      <c r="D9">
        <v>-862.44020278825303</v>
      </c>
      <c r="E9">
        <v>-844.206432695952</v>
      </c>
      <c r="F9">
        <v>-857.525934041916</v>
      </c>
      <c r="G9">
        <v>-831.77752097267398</v>
      </c>
      <c r="H9">
        <v>-852.14288530061299</v>
      </c>
      <c r="I9">
        <v>-833.44069156366504</v>
      </c>
      <c r="J9">
        <v>-835.25788211415704</v>
      </c>
      <c r="K9">
        <v>-828.049725428805</v>
      </c>
      <c r="L9">
        <v>-825.22883502487696</v>
      </c>
      <c r="M9">
        <v>-828.80801863378701</v>
      </c>
      <c r="N9">
        <v>-790.54860314187295</v>
      </c>
      <c r="O9">
        <v>-820.78585253297695</v>
      </c>
      <c r="P9">
        <v>-729.45237191114097</v>
      </c>
      <c r="Q9">
        <v>-789.79315967923401</v>
      </c>
      <c r="R9">
        <v>-817.17608519405599</v>
      </c>
      <c r="S9">
        <v>-776.35497375691398</v>
      </c>
      <c r="T9">
        <v>-766.47122476017205</v>
      </c>
      <c r="U9">
        <v>-734.48899787413097</v>
      </c>
      <c r="V9">
        <v>-761.03634774965599</v>
      </c>
      <c r="W9">
        <v>-800.72901061690402</v>
      </c>
      <c r="X9">
        <v>-799.925124084652</v>
      </c>
      <c r="Y9">
        <v>-767.41428693399303</v>
      </c>
      <c r="Z9">
        <v>-781.381665675612</v>
      </c>
      <c r="AA9">
        <v>-700.06640066205796</v>
      </c>
      <c r="AB9">
        <v>-826.64216994906496</v>
      </c>
      <c r="AC9">
        <v>-781.20932285337994</v>
      </c>
      <c r="AD9">
        <v>-769.26656506293205</v>
      </c>
      <c r="AE9">
        <v>-730.48768879252202</v>
      </c>
      <c r="AF9">
        <v>-758.943306442927</v>
      </c>
      <c r="AG9">
        <v>-758.943306442927</v>
      </c>
    </row>
    <row r="10" spans="1:34" x14ac:dyDescent="0.35">
      <c r="A10" t="s">
        <v>8</v>
      </c>
      <c r="B10">
        <f>SUM(B3:B9)</f>
        <v>5696.4251614679515</v>
      </c>
      <c r="C10">
        <f t="shared" ref="C10:U10" si="0">SUM(C3:C9)</f>
        <v>5630.730643179897</v>
      </c>
      <c r="D10">
        <f t="shared" si="0"/>
        <v>5742.8498763944244</v>
      </c>
      <c r="E10">
        <f t="shared" si="0"/>
        <v>5867.1893174578381</v>
      </c>
      <c r="F10">
        <f t="shared" si="0"/>
        <v>5940.052241571696</v>
      </c>
      <c r="G10">
        <f t="shared" si="0"/>
        <v>6052.1860931948513</v>
      </c>
      <c r="H10">
        <f t="shared" si="0"/>
        <v>6238.6826951110415</v>
      </c>
      <c r="I10">
        <f t="shared" si="0"/>
        <v>6319.8723966680591</v>
      </c>
      <c r="J10">
        <f t="shared" si="0"/>
        <v>6370.1755066581245</v>
      </c>
      <c r="K10">
        <f t="shared" si="0"/>
        <v>6412.8909876143553</v>
      </c>
      <c r="L10">
        <f t="shared" si="0"/>
        <v>6604.2643741451784</v>
      </c>
      <c r="M10">
        <f t="shared" si="0"/>
        <v>6484.2549554927227</v>
      </c>
      <c r="N10">
        <f t="shared" si="0"/>
        <v>6563.2085462345203</v>
      </c>
      <c r="O10">
        <f t="shared" si="0"/>
        <v>6591.5422294229948</v>
      </c>
      <c r="P10">
        <f t="shared" si="0"/>
        <v>6807.5952724550343</v>
      </c>
      <c r="Q10">
        <f t="shared" si="0"/>
        <v>6758.3347795791569</v>
      </c>
      <c r="R10">
        <f t="shared" si="0"/>
        <v>6657.9251819288747</v>
      </c>
      <c r="S10">
        <f t="shared" si="0"/>
        <v>6802.931433226745</v>
      </c>
      <c r="T10">
        <f t="shared" si="0"/>
        <v>6588.6723231331307</v>
      </c>
      <c r="U10">
        <f t="shared" si="0"/>
        <v>6159.2757285468924</v>
      </c>
      <c r="V10">
        <f>SUM(V3:V9)</f>
        <v>6363.5059137172611</v>
      </c>
      <c r="W10">
        <f t="shared" ref="W10:AG10" si="1">SUM(W3:W9)</f>
        <v>6156.0581086939892</v>
      </c>
      <c r="X10">
        <f t="shared" si="1"/>
        <v>5912.4986401936294</v>
      </c>
      <c r="Y10">
        <f t="shared" si="1"/>
        <v>6116.8799300270493</v>
      </c>
      <c r="Z10">
        <f t="shared" si="1"/>
        <v>6165.474156264504</v>
      </c>
      <c r="AA10">
        <f t="shared" si="1"/>
        <v>6099.9397258743693</v>
      </c>
      <c r="AB10">
        <f t="shared" si="1"/>
        <v>5827.928861753142</v>
      </c>
      <c r="AC10">
        <f t="shared" si="1"/>
        <v>5839.9660628905767</v>
      </c>
      <c r="AD10">
        <f t="shared" si="1"/>
        <v>6040.4460079528462</v>
      </c>
      <c r="AE10">
        <f t="shared" si="1"/>
        <v>5957.3380573752165</v>
      </c>
      <c r="AF10">
        <f t="shared" si="1"/>
        <v>5292.0110660351274</v>
      </c>
      <c r="AG10">
        <f t="shared" si="1"/>
        <v>5553.6386038770424</v>
      </c>
    </row>
    <row r="11" spans="1:34" x14ac:dyDescent="0.35">
      <c r="A11" t="s">
        <v>9</v>
      </c>
      <c r="B11">
        <f>SUM(B3:B6)</f>
        <v>4813.1000000000004</v>
      </c>
      <c r="C11">
        <f t="shared" ref="C11:AH11" si="2">SUM(C3:C6)</f>
        <v>4776.8999999999996</v>
      </c>
      <c r="D11">
        <f t="shared" si="2"/>
        <v>4865</v>
      </c>
      <c r="E11">
        <f t="shared" si="2"/>
        <v>4967.7999999999993</v>
      </c>
      <c r="F11">
        <f t="shared" si="2"/>
        <v>5035.7</v>
      </c>
      <c r="G11">
        <f t="shared" si="2"/>
        <v>5097.1000000000004</v>
      </c>
      <c r="H11">
        <f t="shared" si="2"/>
        <v>5291.1</v>
      </c>
      <c r="I11">
        <f t="shared" si="2"/>
        <v>5358</v>
      </c>
      <c r="J11">
        <f t="shared" si="2"/>
        <v>5408.5999999999995</v>
      </c>
      <c r="K11">
        <f t="shared" si="2"/>
        <v>5453.7999999999993</v>
      </c>
      <c r="L11">
        <f t="shared" si="2"/>
        <v>5668.4000000000005</v>
      </c>
      <c r="M11">
        <f t="shared" si="2"/>
        <v>5572.7</v>
      </c>
      <c r="N11">
        <f t="shared" si="2"/>
        <v>5613.2</v>
      </c>
      <c r="O11">
        <f t="shared" si="2"/>
        <v>5687.2</v>
      </c>
      <c r="P11">
        <f t="shared" si="2"/>
        <v>5772.2</v>
      </c>
      <c r="Q11">
        <f t="shared" si="2"/>
        <v>5809.5</v>
      </c>
      <c r="R11">
        <f t="shared" si="2"/>
        <v>5727.0999999999995</v>
      </c>
      <c r="S11">
        <f t="shared" si="2"/>
        <v>5818.7</v>
      </c>
      <c r="T11">
        <f t="shared" si="2"/>
        <v>5628.7000000000007</v>
      </c>
      <c r="U11">
        <f t="shared" si="2"/>
        <v>5247.9</v>
      </c>
      <c r="V11">
        <f t="shared" si="2"/>
        <v>5428.2</v>
      </c>
      <c r="W11">
        <f t="shared" si="2"/>
        <v>5288.0999999999995</v>
      </c>
      <c r="X11">
        <f t="shared" si="2"/>
        <v>5078.3999999999996</v>
      </c>
      <c r="Y11">
        <f t="shared" si="2"/>
        <v>5194.8999999999996</v>
      </c>
      <c r="Z11">
        <f t="shared" si="2"/>
        <v>5241.5</v>
      </c>
      <c r="AA11">
        <f t="shared" si="2"/>
        <v>5089</v>
      </c>
      <c r="AB11">
        <f t="shared" si="2"/>
        <v>5000.2000000000007</v>
      </c>
      <c r="AC11">
        <f t="shared" si="2"/>
        <v>4948</v>
      </c>
      <c r="AD11">
        <f t="shared" si="2"/>
        <v>5086</v>
      </c>
      <c r="AE11">
        <f t="shared" si="2"/>
        <v>4944.2</v>
      </c>
      <c r="AF11">
        <f t="shared" si="2"/>
        <v>4389.5</v>
      </c>
      <c r="AG11">
        <f t="shared" si="2"/>
        <v>4695.8755981486429</v>
      </c>
      <c r="AH11">
        <f t="shared" si="2"/>
        <v>4749.0766742206642</v>
      </c>
    </row>
    <row r="13" spans="1:34" x14ac:dyDescent="0.35">
      <c r="A13" t="s">
        <v>10</v>
      </c>
    </row>
    <row r="14" spans="1:34" x14ac:dyDescent="0.35">
      <c r="A14" t="s">
        <v>11</v>
      </c>
    </row>
    <row r="15" spans="1:34" x14ac:dyDescent="0.35">
      <c r="A15" t="s">
        <v>13</v>
      </c>
    </row>
    <row r="17" spans="1:34" x14ac:dyDescent="0.35">
      <c r="A17" t="s">
        <v>12</v>
      </c>
    </row>
    <row r="18" spans="1:34" x14ac:dyDescent="0.35">
      <c r="B18">
        <v>1990</v>
      </c>
      <c r="C18">
        <v>1991</v>
      </c>
      <c r="D18">
        <v>1992</v>
      </c>
      <c r="E18">
        <v>1993</v>
      </c>
      <c r="F18">
        <v>1994</v>
      </c>
      <c r="G18">
        <v>1995</v>
      </c>
      <c r="H18">
        <v>1996</v>
      </c>
      <c r="I18">
        <v>1997</v>
      </c>
      <c r="J18">
        <v>1998</v>
      </c>
      <c r="K18">
        <v>1999</v>
      </c>
      <c r="L18">
        <v>2000</v>
      </c>
      <c r="M18">
        <v>2001</v>
      </c>
      <c r="N18">
        <v>2002</v>
      </c>
      <c r="O18">
        <v>2003</v>
      </c>
      <c r="P18">
        <v>2004</v>
      </c>
      <c r="Q18">
        <v>2005</v>
      </c>
      <c r="R18">
        <v>2006</v>
      </c>
      <c r="S18">
        <v>2007</v>
      </c>
      <c r="T18">
        <v>2008</v>
      </c>
      <c r="U18">
        <v>2009</v>
      </c>
      <c r="V18">
        <v>2010</v>
      </c>
      <c r="W18">
        <v>2011</v>
      </c>
      <c r="X18">
        <v>2012</v>
      </c>
      <c r="Y18">
        <v>2013</v>
      </c>
      <c r="Z18">
        <v>2014</v>
      </c>
      <c r="AA18">
        <v>2015</v>
      </c>
      <c r="AB18">
        <v>2016</v>
      </c>
      <c r="AC18">
        <v>2017</v>
      </c>
      <c r="AD18">
        <v>2018</v>
      </c>
      <c r="AE18">
        <v>2019</v>
      </c>
      <c r="AF18">
        <v>2020</v>
      </c>
      <c r="AG18">
        <v>2021</v>
      </c>
      <c r="AH18">
        <v>2022</v>
      </c>
    </row>
    <row r="19" spans="1:34" x14ac:dyDescent="0.35">
      <c r="A19" t="str">
        <f>A3</f>
        <v>Electric</v>
      </c>
      <c r="B19" s="1">
        <f>-($Q3-B3)/$Q3</f>
        <v>-0.2416982625723928</v>
      </c>
      <c r="C19" s="1">
        <f t="shared" ref="C19:R27" si="3">-($Q3-C3)/$Q3</f>
        <v>-0.24278155076871791</v>
      </c>
      <c r="D19" s="1">
        <f t="shared" si="3"/>
        <v>-0.23724011499520847</v>
      </c>
      <c r="E19" s="1">
        <f t="shared" si="3"/>
        <v>-0.20578309237115117</v>
      </c>
      <c r="F19" s="1">
        <f t="shared" si="3"/>
        <v>-0.19565851422857378</v>
      </c>
      <c r="G19" s="1">
        <f t="shared" si="3"/>
        <v>-0.18870047081371605</v>
      </c>
      <c r="H19" s="1">
        <f t="shared" si="3"/>
        <v>-0.15828507145535597</v>
      </c>
      <c r="I19" s="1">
        <f t="shared" si="3"/>
        <v>-0.13024457314278567</v>
      </c>
      <c r="J19" s="1">
        <f t="shared" si="3"/>
        <v>-9.3121119953335288E-2</v>
      </c>
      <c r="K19" s="1">
        <f t="shared" si="3"/>
        <v>-8.7663014041081663E-2</v>
      </c>
      <c r="L19" s="1">
        <f t="shared" si="3"/>
        <v>-4.3289862922378276E-2</v>
      </c>
      <c r="M19" s="1">
        <f t="shared" si="3"/>
        <v>-5.9539185867255574E-2</v>
      </c>
      <c r="N19" s="1">
        <f t="shared" si="3"/>
        <v>-5.3289446273071993E-2</v>
      </c>
      <c r="O19" s="1">
        <f t="shared" si="3"/>
        <v>-4.0164993125286486E-2</v>
      </c>
      <c r="P19" s="1">
        <f t="shared" si="3"/>
        <v>-2.7082204908128828E-2</v>
      </c>
      <c r="Q19" s="1">
        <f t="shared" si="3"/>
        <v>0</v>
      </c>
      <c r="R19" s="1">
        <f t="shared" si="3"/>
        <v>-2.3207366359734936E-2</v>
      </c>
      <c r="S19" s="1">
        <f>-($Q3-S3)/$Q3</f>
        <v>4.583142369067956E-3</v>
      </c>
      <c r="T19" s="1">
        <f t="shared" ref="T19:AH19" si="4">-($Q3-T3)/$Q3</f>
        <v>-1.6999291696179211E-2</v>
      </c>
      <c r="U19" s="1">
        <f t="shared" si="4"/>
        <v>-0.1061622432398649</v>
      </c>
      <c r="V19" s="1">
        <f t="shared" si="4"/>
        <v>-5.8955876838465066E-2</v>
      </c>
      <c r="W19" s="1">
        <f t="shared" si="4"/>
        <v>-0.10082913211949503</v>
      </c>
      <c r="X19" s="1">
        <f t="shared" si="4"/>
        <v>-0.1569934586058914</v>
      </c>
      <c r="Y19" s="1">
        <f t="shared" si="4"/>
        <v>-0.15074371901170783</v>
      </c>
      <c r="Z19" s="1">
        <f t="shared" si="4"/>
        <v>-0.15120203324861459</v>
      </c>
      <c r="AA19" s="1">
        <f t="shared" si="4"/>
        <v>-0.20811632848631309</v>
      </c>
      <c r="AB19" s="1">
        <f t="shared" si="4"/>
        <v>-0.2463230698720886</v>
      </c>
      <c r="AC19" s="1">
        <f t="shared" si="4"/>
        <v>-0.27836340152493644</v>
      </c>
      <c r="AD19" s="1">
        <f t="shared" si="4"/>
        <v>-0.26965543102370726</v>
      </c>
      <c r="AE19" s="1">
        <f t="shared" si="4"/>
        <v>-0.33081954918545065</v>
      </c>
      <c r="AF19" s="1">
        <f t="shared" si="4"/>
        <v>-0.40044164826465561</v>
      </c>
      <c r="AG19" s="1">
        <f t="shared" si="4"/>
        <v>-0.35377692596141824</v>
      </c>
      <c r="AH19" s="1">
        <f t="shared" si="4"/>
        <v>-0.36023915670180406</v>
      </c>
    </row>
    <row r="20" spans="1:34" x14ac:dyDescent="0.35">
      <c r="A20" t="str">
        <f t="shared" ref="A20:A27" si="5">A4</f>
        <v>Industry and Fuels</v>
      </c>
      <c r="B20" s="1">
        <f t="shared" ref="B20:Q27" si="6">-($Q4-B4)/$Q4</f>
        <v>2.5836758661186678E-3</v>
      </c>
      <c r="C20" s="1">
        <f t="shared" si="6"/>
        <v>-1.4562536699941253E-2</v>
      </c>
      <c r="D20" s="1">
        <f t="shared" si="6"/>
        <v>1.7850851438637752E-2</v>
      </c>
      <c r="E20" s="1">
        <f t="shared" si="6"/>
        <v>1.6911332941867266E-2</v>
      </c>
      <c r="F20" s="1">
        <f t="shared" si="6"/>
        <v>2.5014679976511984E-2</v>
      </c>
      <c r="G20" s="1">
        <f t="shared" si="6"/>
        <v>4.4862008220786898E-2</v>
      </c>
      <c r="H20" s="1">
        <f t="shared" si="6"/>
        <v>8.3382266588373458E-2</v>
      </c>
      <c r="I20" s="1">
        <f t="shared" si="6"/>
        <v>7.7040516735173245E-2</v>
      </c>
      <c r="J20" s="1">
        <f t="shared" si="6"/>
        <v>4.6153846153846101E-2</v>
      </c>
      <c r="K20" s="1">
        <f t="shared" si="6"/>
        <v>-9.5126247798003796E-3</v>
      </c>
      <c r="L20" s="1">
        <f t="shared" si="6"/>
        <v>2.1608925425719291E-2</v>
      </c>
      <c r="M20" s="1">
        <f t="shared" si="6"/>
        <v>1.8790369935408103E-2</v>
      </c>
      <c r="N20" s="1">
        <f t="shared" si="6"/>
        <v>2.1139166177333584E-3</v>
      </c>
      <c r="O20" s="1">
        <f t="shared" si="6"/>
        <v>1.526717557251855E-3</v>
      </c>
      <c r="P20" s="1">
        <f t="shared" si="6"/>
        <v>2.9007633587786314E-2</v>
      </c>
      <c r="Q20" s="1">
        <f t="shared" si="6"/>
        <v>0</v>
      </c>
      <c r="R20" s="1">
        <f t="shared" si="3"/>
        <v>2.8537874339401005E-2</v>
      </c>
      <c r="S20" s="1">
        <f t="shared" ref="S20:AH27" si="7">-($Q4-S4)/$Q4</f>
        <v>1.8320610687022929E-2</v>
      </c>
      <c r="T20" s="1">
        <f t="shared" si="7"/>
        <v>-3.7228420434527357E-2</v>
      </c>
      <c r="U20" s="1">
        <f t="shared" si="7"/>
        <v>-0.12718731650029355</v>
      </c>
      <c r="V20" s="1">
        <f t="shared" si="7"/>
        <v>-6.4709336465061676E-2</v>
      </c>
      <c r="W20" s="1">
        <f t="shared" si="7"/>
        <v>-6.3887257780387521E-2</v>
      </c>
      <c r="X20" s="1">
        <f t="shared" si="7"/>
        <v>-5.2378156194950114E-2</v>
      </c>
      <c r="Y20" s="1">
        <f t="shared" si="7"/>
        <v>-2.0082207868467438E-2</v>
      </c>
      <c r="Z20" s="1">
        <f t="shared" si="7"/>
        <v>-4.3335290663534913E-2</v>
      </c>
      <c r="AA20" s="1">
        <f t="shared" si="7"/>
        <v>-6.3652378156194997E-2</v>
      </c>
      <c r="AB20" s="1">
        <f t="shared" si="7"/>
        <v>-6.9054609512624723E-2</v>
      </c>
      <c r="AC20" s="1">
        <f t="shared" si="7"/>
        <v>-7.1755725190839725E-2</v>
      </c>
      <c r="AD20" s="1">
        <f t="shared" si="7"/>
        <v>-4.3922489724016418E-2</v>
      </c>
      <c r="AE20" s="1">
        <f t="shared" si="7"/>
        <v>-4.1573693482090404E-2</v>
      </c>
      <c r="AF20" s="1">
        <f t="shared" si="7"/>
        <v>-0.1000587199060482</v>
      </c>
      <c r="AG20" s="1">
        <f t="shared" si="7"/>
        <v>-8.7085557199421307E-2</v>
      </c>
    </row>
    <row r="21" spans="1:34" x14ac:dyDescent="0.35">
      <c r="A21" t="str">
        <f t="shared" si="5"/>
        <v>Buildings</v>
      </c>
      <c r="B21" s="1">
        <f t="shared" si="6"/>
        <v>-3.2593856655289945E-2</v>
      </c>
      <c r="C21" s="1">
        <f t="shared" si="3"/>
        <v>-9.5563139931741006E-3</v>
      </c>
      <c r="D21" s="1">
        <f t="shared" si="3"/>
        <v>-6.8259385665529011E-3</v>
      </c>
      <c r="E21" s="1">
        <f t="shared" si="3"/>
        <v>5.2901023890785373E-3</v>
      </c>
      <c r="F21" s="1">
        <f t="shared" si="3"/>
        <v>-7.3378839590442909E-3</v>
      </c>
      <c r="G21" s="1">
        <f t="shared" si="3"/>
        <v>-8.7030716723547931E-3</v>
      </c>
      <c r="H21" s="1">
        <f t="shared" si="3"/>
        <v>5.9897610921501747E-2</v>
      </c>
      <c r="I21" s="1">
        <f t="shared" si="3"/>
        <v>2.8668941979522106E-2</v>
      </c>
      <c r="J21" s="1">
        <f t="shared" si="3"/>
        <v>-5.8532423208191048E-2</v>
      </c>
      <c r="K21" s="1">
        <f t="shared" si="3"/>
        <v>-2.4573378839590598E-2</v>
      </c>
      <c r="L21" s="1">
        <f t="shared" si="3"/>
        <v>3.7883959044368677E-2</v>
      </c>
      <c r="M21" s="1">
        <f t="shared" si="3"/>
        <v>9.5563139931741006E-3</v>
      </c>
      <c r="N21" s="1">
        <f t="shared" si="3"/>
        <v>6.9965870307167628E-3</v>
      </c>
      <c r="O21" s="1">
        <f t="shared" si="3"/>
        <v>5.836177474402738E-2</v>
      </c>
      <c r="P21" s="1">
        <f t="shared" si="3"/>
        <v>3.6006825938566592E-2</v>
      </c>
      <c r="Q21" s="1">
        <f t="shared" si="3"/>
        <v>0</v>
      </c>
      <c r="R21" s="1">
        <f t="shared" si="3"/>
        <v>-8.9590443686006827E-2</v>
      </c>
      <c r="S21" s="1">
        <f t="shared" si="7"/>
        <v>-3.7030716723549566E-2</v>
      </c>
      <c r="T21" s="1">
        <f t="shared" si="7"/>
        <v>-1.8088737201365227E-2</v>
      </c>
      <c r="U21" s="1">
        <f t="shared" si="7"/>
        <v>-3.6860068259385703E-2</v>
      </c>
      <c r="V21" s="1">
        <f t="shared" si="7"/>
        <v>-4.5563139931740694E-2</v>
      </c>
      <c r="W21" s="1">
        <f t="shared" si="7"/>
        <v>-6.0238907849829271E-2</v>
      </c>
      <c r="X21" s="1">
        <f t="shared" si="7"/>
        <v>-0.17627986348122868</v>
      </c>
      <c r="Y21" s="1">
        <f t="shared" si="7"/>
        <v>-5.5802047781570045E-2</v>
      </c>
      <c r="Z21" s="1">
        <f t="shared" si="7"/>
        <v>-1.2116040955631438E-2</v>
      </c>
      <c r="AA21" s="1">
        <f t="shared" si="7"/>
        <v>-4.1126279863481267E-2</v>
      </c>
      <c r="AB21" s="1">
        <f t="shared" si="7"/>
        <v>-0.10529010238907857</v>
      </c>
      <c r="AC21" s="1">
        <f t="shared" si="7"/>
        <v>-0.10341296928327649</v>
      </c>
      <c r="AD21" s="1">
        <f t="shared" si="7"/>
        <v>-3.4129692832764505E-3</v>
      </c>
      <c r="AE21" s="1">
        <f t="shared" si="7"/>
        <v>1.0409556313993019E-2</v>
      </c>
      <c r="AF21" s="1">
        <f t="shared" si="7"/>
        <v>-7.4061433447098937E-2</v>
      </c>
      <c r="AG21" s="1">
        <f t="shared" si="7"/>
        <v>-4.607508532423208E-2</v>
      </c>
    </row>
    <row r="22" spans="1:34" x14ac:dyDescent="0.35">
      <c r="A22" t="str">
        <f t="shared" si="5"/>
        <v>Transport</v>
      </c>
      <c r="B22" s="1">
        <f t="shared" si="6"/>
        <v>-0.20254576804097565</v>
      </c>
      <c r="C22" s="1">
        <f t="shared" si="3"/>
        <v>-0.21902733404330843</v>
      </c>
      <c r="D22" s="1">
        <f t="shared" si="3"/>
        <v>-0.19590242912926617</v>
      </c>
      <c r="E22" s="1">
        <f t="shared" si="3"/>
        <v>-0.1852528018662204</v>
      </c>
      <c r="F22" s="1">
        <f t="shared" si="3"/>
        <v>-0.16288858461382416</v>
      </c>
      <c r="G22" s="1">
        <f t="shared" si="3"/>
        <v>-0.14838480653177136</v>
      </c>
      <c r="H22" s="1">
        <f t="shared" si="3"/>
        <v>-0.12404280135909514</v>
      </c>
      <c r="I22" s="1">
        <f t="shared" si="3"/>
        <v>-0.11222678634819208</v>
      </c>
      <c r="J22" s="1">
        <f t="shared" si="3"/>
        <v>-9.249961965616911E-2</v>
      </c>
      <c r="K22" s="1">
        <f t="shared" si="3"/>
        <v>-6.2274963233429667E-2</v>
      </c>
      <c r="L22" s="1">
        <f t="shared" si="3"/>
        <v>-3.9454333384045706E-2</v>
      </c>
      <c r="M22" s="1">
        <f t="shared" si="3"/>
        <v>-5.8572949946751753E-2</v>
      </c>
      <c r="N22" s="1">
        <f t="shared" si="3"/>
        <v>-3.7679395506871521E-2</v>
      </c>
      <c r="O22" s="1">
        <f t="shared" si="3"/>
        <v>-3.1137481616714778E-2</v>
      </c>
      <c r="P22" s="1">
        <f t="shared" si="3"/>
        <v>-9.1789644505299011E-3</v>
      </c>
      <c r="Q22" s="1">
        <f t="shared" si="3"/>
        <v>0</v>
      </c>
      <c r="R22" s="1">
        <f t="shared" si="3"/>
        <v>7.606876616461282E-4</v>
      </c>
      <c r="S22" s="1">
        <f t="shared" si="7"/>
        <v>2.1806379633856595E-3</v>
      </c>
      <c r="T22" s="1">
        <f t="shared" si="7"/>
        <v>-4.9546123028551055E-2</v>
      </c>
      <c r="U22" s="1">
        <f t="shared" si="7"/>
        <v>-8.9710431563466642E-2</v>
      </c>
      <c r="V22" s="1">
        <f t="shared" si="7"/>
        <v>-8.0125767026725497E-2</v>
      </c>
      <c r="W22" s="1">
        <f t="shared" si="7"/>
        <v>-9.6201632942846921E-2</v>
      </c>
      <c r="X22" s="1">
        <f t="shared" si="7"/>
        <v>-0.10467062224250716</v>
      </c>
      <c r="Y22" s="1">
        <f t="shared" si="7"/>
        <v>-0.10294639687610935</v>
      </c>
      <c r="Z22" s="1">
        <f t="shared" si="7"/>
        <v>-8.1697854860794117E-2</v>
      </c>
      <c r="AA22" s="1">
        <f t="shared" si="7"/>
        <v>-7.2366752877934898E-2</v>
      </c>
      <c r="AB22" s="1">
        <f t="shared" si="7"/>
        <v>-4.9495410517774695E-2</v>
      </c>
      <c r="AC22" s="1">
        <f t="shared" si="7"/>
        <v>-3.6360870226684834E-2</v>
      </c>
      <c r="AD22" s="1">
        <f t="shared" si="7"/>
        <v>-1.8712916476494684E-2</v>
      </c>
      <c r="AE22" s="1">
        <f t="shared" si="7"/>
        <v>-2.1299254526091587E-2</v>
      </c>
      <c r="AF22" s="1">
        <f t="shared" si="7"/>
        <v>-0.16750342309447738</v>
      </c>
      <c r="AG22" s="1">
        <f t="shared" si="7"/>
        <v>-8.2849561284066106E-2</v>
      </c>
    </row>
    <row r="23" spans="1:34" x14ac:dyDescent="0.35">
      <c r="A23" t="str">
        <f t="shared" si="5"/>
        <v>Other CO2</v>
      </c>
      <c r="B23" s="1">
        <f t="shared" si="6"/>
        <v>-6.4356536581070073E-2</v>
      </c>
      <c r="C23" s="1">
        <f t="shared" si="3"/>
        <v>-8.0688700244617537E-2</v>
      </c>
      <c r="D23" s="1">
        <f t="shared" si="3"/>
        <v>-5.2522176760679856E-2</v>
      </c>
      <c r="E23" s="1">
        <f t="shared" si="3"/>
        <v>-8.3462907391779112E-2</v>
      </c>
      <c r="F23" s="1">
        <f t="shared" si="3"/>
        <v>-3.3358643370388914E-2</v>
      </c>
      <c r="G23" s="1">
        <f t="shared" si="3"/>
        <v>-2.7423818463569814E-2</v>
      </c>
      <c r="H23" s="1">
        <f t="shared" si="3"/>
        <v>-3.6638999870566916E-2</v>
      </c>
      <c r="I23" s="1">
        <f t="shared" si="3"/>
        <v>-9.9421175401922341E-4</v>
      </c>
      <c r="J23" s="1">
        <f t="shared" si="3"/>
        <v>-5.1519192961643782E-3</v>
      </c>
      <c r="K23" s="1">
        <f t="shared" si="3"/>
        <v>4.0615790096323053E-2</v>
      </c>
      <c r="L23" s="1">
        <f t="shared" si="3"/>
        <v>1.9136979311183289E-2</v>
      </c>
      <c r="M23" s="1">
        <f t="shared" si="3"/>
        <v>-1.8610928632191659E-2</v>
      </c>
      <c r="N23" s="1">
        <f t="shared" si="3"/>
        <v>-1.65491780667298E-2</v>
      </c>
      <c r="O23" s="1">
        <f t="shared" si="3"/>
        <v>-3.2394911874442607E-2</v>
      </c>
      <c r="P23" s="1">
        <f t="shared" si="3"/>
        <v>2.9359174647782538E-2</v>
      </c>
      <c r="Q23" s="1">
        <f t="shared" si="3"/>
        <v>0</v>
      </c>
      <c r="R23" s="1">
        <f t="shared" si="3"/>
        <v>6.7052403476550951E-3</v>
      </c>
      <c r="S23" s="1">
        <f t="shared" si="7"/>
        <v>-2.1105946044325613E-2</v>
      </c>
      <c r="T23" s="1">
        <f t="shared" si="7"/>
        <v>-8.3222711521118195E-2</v>
      </c>
      <c r="U23" s="1">
        <f t="shared" si="7"/>
        <v>-0.22615488766607705</v>
      </c>
      <c r="V23" s="1">
        <f t="shared" si="7"/>
        <v>-0.16110297888827149</v>
      </c>
      <c r="W23" s="1">
        <f t="shared" si="7"/>
        <v>-0.16124588150394675</v>
      </c>
      <c r="X23" s="1">
        <f t="shared" si="7"/>
        <v>-0.15507170291237052</v>
      </c>
      <c r="Y23" s="1">
        <f t="shared" si="7"/>
        <v>-0.12591054402506791</v>
      </c>
      <c r="Z23" s="1">
        <f t="shared" si="7"/>
        <v>-0.11448068660685258</v>
      </c>
      <c r="AA23" s="1">
        <f t="shared" si="7"/>
        <v>-9.7021245443502047E-2</v>
      </c>
      <c r="AB23" s="1">
        <f t="shared" si="7"/>
        <v>-0.16571192786853581</v>
      </c>
      <c r="AC23" s="1">
        <f t="shared" si="7"/>
        <v>-0.13195606267849677</v>
      </c>
      <c r="AD23" s="1">
        <f t="shared" si="7"/>
        <v>-6.4671475489653019E-2</v>
      </c>
      <c r="AE23" s="1">
        <f t="shared" si="7"/>
        <v>-2.3469706487337091E-2</v>
      </c>
      <c r="AF23" s="1">
        <f t="shared" si="7"/>
        <v>-0.10333479824129517</v>
      </c>
      <c r="AG23" s="1">
        <f t="shared" si="7"/>
        <v>-0.31100582654160891</v>
      </c>
    </row>
    <row r="24" spans="1:34" x14ac:dyDescent="0.35">
      <c r="A24" t="str">
        <f t="shared" si="5"/>
        <v>Non-CO2 GHG</v>
      </c>
      <c r="B24" s="1">
        <f t="shared" si="6"/>
        <v>2.6001267407402287E-2</v>
      </c>
      <c r="C24" s="1">
        <f t="shared" si="3"/>
        <v>1.5978153942281893E-2</v>
      </c>
      <c r="D24" s="1">
        <f t="shared" si="3"/>
        <v>1.9152898982340613E-2</v>
      </c>
      <c r="E24" s="1">
        <f t="shared" si="3"/>
        <v>3.2229291036366285E-2</v>
      </c>
      <c r="F24" s="1">
        <f t="shared" si="3"/>
        <v>2.9273928018457507E-2</v>
      </c>
      <c r="G24" s="1">
        <f t="shared" si="3"/>
        <v>4.6515189261392455E-2</v>
      </c>
      <c r="H24" s="1">
        <f t="shared" si="3"/>
        <v>5.9565805513013985E-2</v>
      </c>
      <c r="I24" s="1">
        <f t="shared" si="3"/>
        <v>4.4035552617230404E-2</v>
      </c>
      <c r="J24" s="1">
        <f t="shared" si="3"/>
        <v>4.6622249822542462E-2</v>
      </c>
      <c r="K24" s="1">
        <f t="shared" si="3"/>
        <v>2.3577125044821842E-2</v>
      </c>
      <c r="L24" s="1">
        <f t="shared" si="3"/>
        <v>1.0806257033865304E-2</v>
      </c>
      <c r="M24" s="1">
        <f t="shared" si="3"/>
        <v>7.6701935007732567E-3</v>
      </c>
      <c r="N24" s="1">
        <f t="shared" si="3"/>
        <v>7.1183317713676194E-3</v>
      </c>
      <c r="O24" s="1">
        <f t="shared" si="3"/>
        <v>6.1621439299844208E-4</v>
      </c>
      <c r="P24" s="1">
        <f t="shared" si="3"/>
        <v>1.0222181535854892E-2</v>
      </c>
      <c r="Q24" s="1">
        <f t="shared" si="3"/>
        <v>0</v>
      </c>
      <c r="R24" s="1">
        <f t="shared" si="3"/>
        <v>4.9441031245236466E-3</v>
      </c>
      <c r="S24" s="1">
        <f t="shared" si="7"/>
        <v>2.4108938093852388E-2</v>
      </c>
      <c r="T24" s="1">
        <f t="shared" si="7"/>
        <v>1.8925328905167821E-2</v>
      </c>
      <c r="U24" s="1">
        <f t="shared" si="7"/>
        <v>5.4441877620540827E-3</v>
      </c>
      <c r="V24" s="1">
        <f t="shared" si="7"/>
        <v>2.2221082198392202E-2</v>
      </c>
      <c r="W24" s="1">
        <f t="shared" si="7"/>
        <v>9.5100552745805227E-4</v>
      </c>
      <c r="X24" s="1">
        <f t="shared" si="7"/>
        <v>-2.7871036380969851E-2</v>
      </c>
      <c r="Y24" s="1">
        <f t="shared" si="7"/>
        <v>4.8901525098874882E-3</v>
      </c>
      <c r="Z24" s="1">
        <f t="shared" si="7"/>
        <v>1.3305370220225547E-2</v>
      </c>
      <c r="AA24" s="1">
        <f t="shared" si="7"/>
        <v>1.1720175912776054E-2</v>
      </c>
      <c r="AB24" s="1">
        <f t="shared" si="7"/>
        <v>-8.5652805226544126E-3</v>
      </c>
      <c r="AC24" s="1">
        <f t="shared" si="7"/>
        <v>-5.5554708323144299E-3</v>
      </c>
      <c r="AD24" s="1">
        <f t="shared" si="7"/>
        <v>1.0507700018927561E-2</v>
      </c>
      <c r="AE24" s="1">
        <f t="shared" si="7"/>
        <v>1.183867270406328E-2</v>
      </c>
      <c r="AF24" s="1">
        <f t="shared" si="7"/>
        <v>-2.4329814134914429E-2</v>
      </c>
      <c r="AG24" s="1">
        <f t="shared" si="7"/>
        <v>1.183867270406328E-2</v>
      </c>
    </row>
    <row r="25" spans="1:34" x14ac:dyDescent="0.35">
      <c r="A25" t="str">
        <f t="shared" si="5"/>
        <v>Sink</v>
      </c>
      <c r="B25" s="1">
        <f t="shared" si="6"/>
        <v>8.9684116958043264E-2</v>
      </c>
      <c r="C25" s="1">
        <f t="shared" si="3"/>
        <v>0.10143810162133446</v>
      </c>
      <c r="D25" s="1">
        <f t="shared" si="3"/>
        <v>9.1982365532924895E-2</v>
      </c>
      <c r="E25" s="1">
        <f t="shared" si="3"/>
        <v>6.8895599246285397E-2</v>
      </c>
      <c r="F25" s="1">
        <f t="shared" si="3"/>
        <v>8.5760143060989447E-2</v>
      </c>
      <c r="G25" s="1">
        <f t="shared" si="3"/>
        <v>5.3158679305973566E-2</v>
      </c>
      <c r="H25" s="1">
        <f t="shared" si="3"/>
        <v>7.8944372785783118E-2</v>
      </c>
      <c r="I25" s="1">
        <f t="shared" si="3"/>
        <v>5.5264509890359151E-2</v>
      </c>
      <c r="J25" s="1">
        <f t="shared" si="3"/>
        <v>5.7565353507731114E-2</v>
      </c>
      <c r="K25" s="1">
        <f t="shared" si="3"/>
        <v>4.843871497330831E-2</v>
      </c>
      <c r="L25" s="1">
        <f t="shared" si="3"/>
        <v>4.4867032477256152E-2</v>
      </c>
      <c r="M25" s="1">
        <f t="shared" si="3"/>
        <v>4.9398831170427544E-2</v>
      </c>
      <c r="N25" s="1">
        <f t="shared" si="3"/>
        <v>9.5650798361656081E-4</v>
      </c>
      <c r="O25" s="1">
        <f t="shared" si="3"/>
        <v>3.924153111978114E-2</v>
      </c>
      <c r="P25" s="1">
        <f t="shared" si="3"/>
        <v>-7.6400747497736995E-2</v>
      </c>
      <c r="Q25" s="1">
        <f t="shared" si="3"/>
        <v>0</v>
      </c>
      <c r="R25" s="1">
        <f t="shared" si="3"/>
        <v>3.4671008705549261E-2</v>
      </c>
      <c r="S25" s="1">
        <f t="shared" si="7"/>
        <v>-1.7014816800613727E-2</v>
      </c>
      <c r="T25" s="1">
        <f t="shared" si="7"/>
        <v>-2.9529168027403418E-2</v>
      </c>
      <c r="U25" s="1">
        <f t="shared" si="7"/>
        <v>-7.0023601910611924E-2</v>
      </c>
      <c r="V25" s="1">
        <f t="shared" si="7"/>
        <v>-3.6410560888191654E-2</v>
      </c>
      <c r="W25" s="1">
        <f t="shared" si="7"/>
        <v>1.3846474616355868E-2</v>
      </c>
      <c r="X25" s="1">
        <f t="shared" si="7"/>
        <v>1.2828630232164807E-2</v>
      </c>
      <c r="Y25" s="1">
        <f t="shared" si="7"/>
        <v>-2.8335105807107675E-2</v>
      </c>
      <c r="Z25" s="1">
        <f t="shared" si="7"/>
        <v>-1.0650249246319439E-2</v>
      </c>
      <c r="AA25" s="1">
        <f t="shared" si="7"/>
        <v>-0.11360792115953196</v>
      </c>
      <c r="AB25" s="1">
        <f t="shared" si="7"/>
        <v>4.6656532559482766E-2</v>
      </c>
      <c r="AC25" s="1">
        <f t="shared" si="7"/>
        <v>-1.0868461850619593E-2</v>
      </c>
      <c r="AD25" s="1">
        <f t="shared" si="7"/>
        <v>-2.5989835901641157E-2</v>
      </c>
      <c r="AE25" s="1">
        <f t="shared" si="7"/>
        <v>-7.5089876583380719E-2</v>
      </c>
      <c r="AF25" s="1">
        <f t="shared" si="7"/>
        <v>-3.9060674124901697E-2</v>
      </c>
      <c r="AG25" s="1">
        <f t="shared" si="7"/>
        <v>-3.9060674124901697E-2</v>
      </c>
    </row>
    <row r="26" spans="1:34" x14ac:dyDescent="0.35">
      <c r="A26" t="str">
        <f t="shared" si="5"/>
        <v>Net</v>
      </c>
      <c r="B26" s="1">
        <f t="shared" si="6"/>
        <v>-0.15712592713220561</v>
      </c>
      <c r="C26" s="1">
        <f t="shared" si="3"/>
        <v>-0.16684644563723078</v>
      </c>
      <c r="D26" s="1">
        <f t="shared" si="3"/>
        <v>-0.15025667361923242</v>
      </c>
      <c r="E26" s="1">
        <f t="shared" si="3"/>
        <v>-0.13185873313260321</v>
      </c>
      <c r="F26" s="1">
        <f t="shared" si="3"/>
        <v>-0.12107753828353789</v>
      </c>
      <c r="G26" s="1">
        <f t="shared" si="3"/>
        <v>-0.10448560324623007</v>
      </c>
      <c r="H26" s="1">
        <f t="shared" si="3"/>
        <v>-7.6890550914743866E-2</v>
      </c>
      <c r="I26" s="1">
        <f t="shared" si="3"/>
        <v>-6.4877280752049543E-2</v>
      </c>
      <c r="J26" s="1">
        <f t="shared" si="3"/>
        <v>-5.7434158795134915E-2</v>
      </c>
      <c r="K26" s="1">
        <f t="shared" si="3"/>
        <v>-5.1113743729977304E-2</v>
      </c>
      <c r="L26" s="1">
        <f t="shared" si="3"/>
        <v>-2.2797095802284676E-2</v>
      </c>
      <c r="M26" s="1">
        <f t="shared" si="3"/>
        <v>-4.0554342604422033E-2</v>
      </c>
      <c r="N26" s="1">
        <f t="shared" si="3"/>
        <v>-2.887193956923027E-2</v>
      </c>
      <c r="O26" s="1">
        <f t="shared" si="3"/>
        <v>-2.4679533582760513E-2</v>
      </c>
      <c r="P26" s="1">
        <f t="shared" si="3"/>
        <v>7.2888506536731307E-3</v>
      </c>
      <c r="Q26" s="1">
        <f t="shared" si="3"/>
        <v>0</v>
      </c>
      <c r="R26" s="1">
        <f t="shared" si="3"/>
        <v>-1.4857150603677956E-2</v>
      </c>
      <c r="S26" s="1">
        <f t="shared" si="7"/>
        <v>6.5987636159043706E-3</v>
      </c>
      <c r="T26" s="1">
        <f t="shared" si="7"/>
        <v>-2.510418053847743E-2</v>
      </c>
      <c r="U26" s="1">
        <f t="shared" si="7"/>
        <v>-8.8640037904362007E-2</v>
      </c>
      <c r="V26" s="1">
        <f t="shared" si="7"/>
        <v>-5.8421028069651486E-2</v>
      </c>
      <c r="W26" s="1">
        <f t="shared" si="7"/>
        <v>-8.9116134451491566E-2</v>
      </c>
      <c r="X26" s="1">
        <f t="shared" si="7"/>
        <v>-0.12515451911930855</v>
      </c>
      <c r="Y26" s="1">
        <f t="shared" si="7"/>
        <v>-9.4913151016181405E-2</v>
      </c>
      <c r="Z26" s="1">
        <f t="shared" si="7"/>
        <v>-8.772288480085777E-2</v>
      </c>
      <c r="AA26" s="1">
        <f t="shared" si="7"/>
        <v>-9.7419715829138914E-2</v>
      </c>
      <c r="AB26" s="1">
        <f t="shared" si="7"/>
        <v>-0.13766792385563822</v>
      </c>
      <c r="AC26" s="1">
        <f t="shared" si="7"/>
        <v>-0.13588683405615004</v>
      </c>
      <c r="AD26" s="1">
        <f t="shared" si="7"/>
        <v>-0.10622273016061122</v>
      </c>
      <c r="AE26" s="1">
        <f t="shared" si="7"/>
        <v>-0.11851983488953749</v>
      </c>
      <c r="AF26" s="1">
        <f t="shared" si="7"/>
        <v>-0.21696523794213962</v>
      </c>
      <c r="AG26" s="1">
        <f t="shared" si="7"/>
        <v>-0.17825340338898263</v>
      </c>
    </row>
    <row r="27" spans="1:34" x14ac:dyDescent="0.35">
      <c r="A27" t="str">
        <f t="shared" si="5"/>
        <v>Energy CO2</v>
      </c>
      <c r="B27" s="1">
        <f t="shared" si="6"/>
        <v>-0.17151217832859963</v>
      </c>
      <c r="C27" s="1">
        <f t="shared" si="6"/>
        <v>-0.17774335140717795</v>
      </c>
      <c r="D27" s="1">
        <f t="shared" si="6"/>
        <v>-0.16257853515793097</v>
      </c>
      <c r="E27" s="1">
        <f t="shared" si="6"/>
        <v>-0.14488338066959303</v>
      </c>
      <c r="F27" s="1">
        <f t="shared" si="6"/>
        <v>-0.13319562785093383</v>
      </c>
      <c r="G27" s="1">
        <f t="shared" si="6"/>
        <v>-0.12262673207677074</v>
      </c>
      <c r="H27" s="1">
        <f t="shared" si="6"/>
        <v>-8.9233152594887621E-2</v>
      </c>
      <c r="I27" s="1">
        <f t="shared" si="6"/>
        <v>-7.7717531629227996E-2</v>
      </c>
      <c r="J27" s="1">
        <f t="shared" si="6"/>
        <v>-6.9007659867458562E-2</v>
      </c>
      <c r="K27" s="1">
        <f t="shared" si="6"/>
        <v>-6.1227300111885832E-2</v>
      </c>
      <c r="L27" s="1">
        <f t="shared" si="6"/>
        <v>-2.42878044582149E-2</v>
      </c>
      <c r="M27" s="1">
        <f t="shared" si="6"/>
        <v>-4.0760822790257369E-2</v>
      </c>
      <c r="N27" s="1">
        <f t="shared" si="6"/>
        <v>-3.3789482743781768E-2</v>
      </c>
      <c r="O27" s="1">
        <f t="shared" si="6"/>
        <v>-2.1051725621826351E-2</v>
      </c>
      <c r="P27" s="1">
        <f t="shared" si="6"/>
        <v>-6.4205181168775598E-3</v>
      </c>
      <c r="Q27" s="1">
        <f t="shared" si="6"/>
        <v>0</v>
      </c>
      <c r="R27" s="1">
        <f t="shared" si="3"/>
        <v>-1.4183664687150451E-2</v>
      </c>
      <c r="S27" s="1">
        <f t="shared" si="7"/>
        <v>1.583613047594426E-3</v>
      </c>
      <c r="T27" s="1">
        <f t="shared" si="7"/>
        <v>-3.1121439022290951E-2</v>
      </c>
      <c r="U27" s="1">
        <f t="shared" si="7"/>
        <v>-9.6669248644461719E-2</v>
      </c>
      <c r="V27" s="1">
        <f t="shared" si="7"/>
        <v>-6.5633875548670312E-2</v>
      </c>
      <c r="W27" s="1">
        <f t="shared" si="7"/>
        <v>-8.9749548153885972E-2</v>
      </c>
      <c r="X27" s="1">
        <f t="shared" si="7"/>
        <v>-0.12584559772785961</v>
      </c>
      <c r="Y27" s="1">
        <f t="shared" si="7"/>
        <v>-0.10579223685342978</v>
      </c>
      <c r="Z27" s="1">
        <f t="shared" si="7"/>
        <v>-9.7770892503657808E-2</v>
      </c>
      <c r="AA27" s="1">
        <f t="shared" si="7"/>
        <v>-0.12402100008606592</v>
      </c>
      <c r="AB27" s="1">
        <f t="shared" si="7"/>
        <v>-0.13930630863241231</v>
      </c>
      <c r="AC27" s="1">
        <f t="shared" si="7"/>
        <v>-0.14829159135898098</v>
      </c>
      <c r="AD27" s="1">
        <f t="shared" si="7"/>
        <v>-0.12453739564506412</v>
      </c>
      <c r="AE27" s="1">
        <f t="shared" si="7"/>
        <v>-0.14894569240037872</v>
      </c>
      <c r="AF27" s="1">
        <f t="shared" si="7"/>
        <v>-0.24442723125914451</v>
      </c>
      <c r="AG27" s="1">
        <f t="shared" si="7"/>
        <v>-0.19169023183601983</v>
      </c>
      <c r="AH27" s="1">
        <f t="shared" si="7"/>
        <v>-0.18253263203018086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8"/>
  <sheetViews>
    <sheetView tabSelected="1" zoomScale="85" zoomScaleNormal="85" workbookViewId="0">
      <selection activeCell="U13" sqref="U13:U17"/>
    </sheetView>
  </sheetViews>
  <sheetFormatPr defaultRowHeight="14.5" x14ac:dyDescent="0.35"/>
  <cols>
    <col min="20" max="20" width="9.90625" customWidth="1"/>
  </cols>
  <sheetData>
    <row r="1" spans="1:21" x14ac:dyDescent="0.35">
      <c r="A1" s="2" t="s">
        <v>14</v>
      </c>
      <c r="J1" s="2" t="s">
        <v>22</v>
      </c>
      <c r="Q1" s="2" t="s">
        <v>26</v>
      </c>
    </row>
    <row r="2" spans="1:21" x14ac:dyDescent="0.35">
      <c r="S2" t="s">
        <v>27</v>
      </c>
      <c r="T2" t="s">
        <v>28</v>
      </c>
    </row>
    <row r="3" spans="1:21" x14ac:dyDescent="0.35">
      <c r="C3">
        <v>2025</v>
      </c>
      <c r="D3">
        <v>2030</v>
      </c>
      <c r="E3">
        <v>2035</v>
      </c>
      <c r="F3">
        <v>2040</v>
      </c>
      <c r="G3">
        <v>2045</v>
      </c>
      <c r="H3">
        <v>2050</v>
      </c>
      <c r="L3">
        <v>2022</v>
      </c>
      <c r="M3">
        <f>C3</f>
        <v>2025</v>
      </c>
      <c r="N3">
        <f t="shared" ref="N3:O3" si="0">D3</f>
        <v>2030</v>
      </c>
      <c r="O3">
        <f t="shared" si="0"/>
        <v>2035</v>
      </c>
      <c r="P3">
        <f>F3</f>
        <v>2040</v>
      </c>
      <c r="Q3" t="s">
        <v>35</v>
      </c>
      <c r="R3" t="s">
        <v>1</v>
      </c>
      <c r="S3" s="4">
        <f>(3*(C4-C11)+5*(SUM(D4:H4)-SUM(D11:H11)))/1000</f>
        <v>9.4068455413715828</v>
      </c>
      <c r="T3" s="4">
        <f>(SUMPRODUCT(C4:H4,A32:F32)-SUMPRODUCT(C11:H11,A32:F32))/1000</f>
        <v>1.7560505154501371</v>
      </c>
    </row>
    <row r="4" spans="1:21" x14ac:dyDescent="0.35">
      <c r="A4" t="s">
        <v>15</v>
      </c>
      <c r="B4" t="s">
        <v>1</v>
      </c>
      <c r="C4" s="4">
        <v>1287.3169282461033</v>
      </c>
      <c r="D4" s="4">
        <v>1104.0696520545098</v>
      </c>
      <c r="E4" s="4">
        <v>1090.0754222843252</v>
      </c>
      <c r="F4" s="4">
        <v>1085.971266176987</v>
      </c>
      <c r="G4" s="4">
        <v>1018.7074405909427</v>
      </c>
      <c r="H4" s="4">
        <v>935.54595281642639</v>
      </c>
      <c r="J4" t="s">
        <v>15</v>
      </c>
      <c r="K4" t="s">
        <v>1</v>
      </c>
      <c r="L4" s="1">
        <f>Historical!AH19</f>
        <v>-0.36023915670180406</v>
      </c>
      <c r="M4" s="1">
        <f>(C4/$B$27)-1</f>
        <v>-0.46364029488517</v>
      </c>
      <c r="N4" s="1">
        <f t="shared" ref="N4:P4" si="1">(D4/$B$27)-1</f>
        <v>-0.53999014538789636</v>
      </c>
      <c r="O4" s="1">
        <f t="shared" si="1"/>
        <v>-0.54582083151355143</v>
      </c>
      <c r="P4" s="1">
        <f t="shared" si="1"/>
        <v>-0.54753082530853425</v>
      </c>
      <c r="R4" t="s">
        <v>23</v>
      </c>
      <c r="S4" s="4">
        <f>(3*(C10-C17)+5*(SUM(D10:H10)-SUM(D17:H17)))/1000</f>
        <v>12.448914620346109</v>
      </c>
      <c r="T4" s="4">
        <f>(SUMPRODUCT(C10:H10,A32:F32)-SUMPRODUCT(C17:H17,A32:F32))/1000</f>
        <v>2.3871613502970033</v>
      </c>
    </row>
    <row r="5" spans="1:21" x14ac:dyDescent="0.35">
      <c r="B5" t="s">
        <v>16</v>
      </c>
      <c r="C5" s="4">
        <v>340.32646562713927</v>
      </c>
      <c r="D5" s="4">
        <v>319.87972062782933</v>
      </c>
      <c r="E5" s="4">
        <v>301.75484913772323</v>
      </c>
      <c r="F5" s="4">
        <v>284.22026313643204</v>
      </c>
      <c r="G5" s="4">
        <v>265.68019300122643</v>
      </c>
      <c r="H5" s="4">
        <v>246.40396573490332</v>
      </c>
      <c r="K5" t="s">
        <v>23</v>
      </c>
      <c r="L5" s="1">
        <f>Historical!AH27</f>
        <v>-0.18253263203018086</v>
      </c>
      <c r="M5" s="1">
        <f>(C10/$B$28)-1</f>
        <v>-0.22272240099439577</v>
      </c>
      <c r="N5" s="1">
        <f t="shared" ref="N5:P5" si="2">(D10/$B$28)-1</f>
        <v>-0.29292498475092865</v>
      </c>
      <c r="O5" s="1">
        <f t="shared" si="2"/>
        <v>-0.33230233443111579</v>
      </c>
      <c r="P5" s="1">
        <f t="shared" si="2"/>
        <v>-0.36999985417665526</v>
      </c>
      <c r="Q5" t="s">
        <v>36</v>
      </c>
      <c r="R5" t="s">
        <v>1</v>
      </c>
      <c r="S5" s="4">
        <f>(3*(C49-C35)+5*(SUM(D49:H49)-SUM(D35:H35)))/1000</f>
        <v>5.8873151550855187</v>
      </c>
      <c r="T5" s="4">
        <f>(SUMPRODUCT(C49:H49,A32:F32)-SUMPRODUCT(C35:H35,A32:F32))/1000</f>
        <v>0.72806662973430325</v>
      </c>
    </row>
    <row r="6" spans="1:21" x14ac:dyDescent="0.35">
      <c r="B6" t="s">
        <v>17</v>
      </c>
      <c r="C6" s="4">
        <v>649.29311104385079</v>
      </c>
      <c r="D6" s="4">
        <v>636.40119720184725</v>
      </c>
      <c r="E6" s="4">
        <v>624.34433834517711</v>
      </c>
      <c r="F6" s="4">
        <v>613.38864547063031</v>
      </c>
      <c r="G6" s="4">
        <v>598.00511777091208</v>
      </c>
      <c r="H6" s="4">
        <v>576.16356801537279</v>
      </c>
      <c r="J6" t="s">
        <v>20</v>
      </c>
      <c r="K6" t="str">
        <f>K4</f>
        <v>Electric</v>
      </c>
      <c r="L6" s="1">
        <f>L4</f>
        <v>-0.36023915670180406</v>
      </c>
      <c r="M6" s="1">
        <f>(C11/$B$27)-1</f>
        <v>-0.45636379731512744</v>
      </c>
      <c r="N6" s="7">
        <f t="shared" ref="N6:P6" si="3">(D11/$B$27)-1</f>
        <v>-0.63629343071600142</v>
      </c>
      <c r="O6" s="1">
        <f t="shared" si="3"/>
        <v>-0.68417975576972689</v>
      </c>
      <c r="P6" s="1">
        <f t="shared" si="3"/>
        <v>-0.71117788481345412</v>
      </c>
      <c r="Q6" t="s">
        <v>37</v>
      </c>
      <c r="R6" t="s">
        <v>1</v>
      </c>
      <c r="S6" s="4">
        <f>(3*(C50-C42)+5*(SUM(D50:H50)-SUM(D42:H42)))/1000</f>
        <v>13.568782558383498</v>
      </c>
      <c r="T6" s="4">
        <f>(SUMPRODUCT(C50:H50,A32:F32)-SUMPRODUCT(C42:H42,A32:F32))/1000</f>
        <v>2.6200142980493539</v>
      </c>
    </row>
    <row r="7" spans="1:21" x14ac:dyDescent="0.35">
      <c r="B7" t="s">
        <v>3</v>
      </c>
      <c r="C7" s="4">
        <v>542.60049527435001</v>
      </c>
      <c r="D7" s="4">
        <v>521.03672819824692</v>
      </c>
      <c r="E7" s="4">
        <v>501.2167315276829</v>
      </c>
      <c r="F7" s="4">
        <v>482.11121178023518</v>
      </c>
      <c r="G7" s="4">
        <v>460.64514570859365</v>
      </c>
      <c r="H7" s="4">
        <v>435.9009365323991</v>
      </c>
      <c r="K7" t="str">
        <f t="shared" ref="K7:L9" si="4">K5</f>
        <v>Economy</v>
      </c>
      <c r="L7" s="1">
        <f t="shared" si="4"/>
        <v>-0.18253263203018086</v>
      </c>
      <c r="M7" s="1">
        <f>(C17/$B$28)-1</f>
        <v>-0.22409373374045494</v>
      </c>
      <c r="N7" s="7">
        <f t="shared" ref="N7:P7" si="5">(D17/$B$28)-1</f>
        <v>-0.34515181949772666</v>
      </c>
      <c r="O7" s="1">
        <f t="shared" si="5"/>
        <v>-0.4066106759955983</v>
      </c>
      <c r="P7" s="1">
        <f t="shared" si="5"/>
        <v>-0.45865229742466995</v>
      </c>
    </row>
    <row r="8" spans="1:21" x14ac:dyDescent="0.35">
      <c r="B8" t="s">
        <v>18</v>
      </c>
      <c r="C8" s="4">
        <v>961.05539127753786</v>
      </c>
      <c r="D8" s="4">
        <v>820.4370576992095</v>
      </c>
      <c r="E8" s="4">
        <v>681.57593789138264</v>
      </c>
      <c r="F8" s="4">
        <v>537.52877027705154</v>
      </c>
      <c r="G8" s="4">
        <v>421.29207781781287</v>
      </c>
      <c r="H8" s="4">
        <v>319.72931567442959</v>
      </c>
      <c r="J8" t="s">
        <v>21</v>
      </c>
      <c r="K8" t="str">
        <f t="shared" si="4"/>
        <v>Electric</v>
      </c>
      <c r="L8" s="1">
        <f t="shared" si="4"/>
        <v>-0.36023915670180406</v>
      </c>
      <c r="M8" s="1">
        <f>(C18/$B$27)-1</f>
        <v>-0.46338992037034132</v>
      </c>
      <c r="N8" s="1">
        <f t="shared" ref="N8:P8" si="6">(D18/$B$27)-1</f>
        <v>-0.52756336591842268</v>
      </c>
      <c r="O8" s="1">
        <f t="shared" si="6"/>
        <v>-0.63319996733507788</v>
      </c>
      <c r="P8" s="1">
        <f t="shared" si="6"/>
        <v>-0.67597822836339083</v>
      </c>
    </row>
    <row r="9" spans="1:21" x14ac:dyDescent="0.35">
      <c r="B9" t="s">
        <v>19</v>
      </c>
      <c r="C9" s="4">
        <v>735.00181995407661</v>
      </c>
      <c r="D9" s="4">
        <v>705.92794530783749</v>
      </c>
      <c r="E9" s="4">
        <v>680.02230893614148</v>
      </c>
      <c r="F9" s="4">
        <v>656.76569031938493</v>
      </c>
      <c r="G9" s="4">
        <v>634.05993094676319</v>
      </c>
      <c r="H9" s="4">
        <v>607.11724209415286</v>
      </c>
      <c r="K9" t="str">
        <f t="shared" si="4"/>
        <v>Economy</v>
      </c>
      <c r="L9" s="1">
        <f t="shared" si="4"/>
        <v>-0.18253263203018086</v>
      </c>
      <c r="M9" s="1">
        <f>(C24/$B$28)-1</f>
        <v>-0.22699646167656284</v>
      </c>
      <c r="N9" s="1">
        <f t="shared" ref="N9:P9" si="7">(D24/$B$28)-1</f>
        <v>-0.30023176983412936</v>
      </c>
      <c r="O9" s="1">
        <f t="shared" si="7"/>
        <v>-0.38554920939399739</v>
      </c>
      <c r="P9" s="1">
        <f t="shared" si="7"/>
        <v>-0.44411013451120129</v>
      </c>
    </row>
    <row r="10" spans="1:21" x14ac:dyDescent="0.35">
      <c r="B10" t="s">
        <v>8</v>
      </c>
      <c r="C10" s="4">
        <f>SUM(C4:C9)</f>
        <v>4515.5942114230575</v>
      </c>
      <c r="D10" s="4">
        <f t="shared" ref="D10:H10" si="8">SUM(D4:D9)</f>
        <v>4107.7523010894802</v>
      </c>
      <c r="E10" s="4">
        <f t="shared" si="8"/>
        <v>3878.9895881224329</v>
      </c>
      <c r="F10" s="4">
        <f t="shared" si="8"/>
        <v>3659.9858471607213</v>
      </c>
      <c r="G10" s="4">
        <f t="shared" si="8"/>
        <v>3398.3899058362504</v>
      </c>
      <c r="H10" s="4">
        <f t="shared" si="8"/>
        <v>3120.8609808676842</v>
      </c>
    </row>
    <row r="11" spans="1:21" x14ac:dyDescent="0.35">
      <c r="A11" t="s">
        <v>20</v>
      </c>
      <c r="B11" t="str">
        <f>B4</f>
        <v>Electric</v>
      </c>
      <c r="C11" s="4">
        <v>1304.7812500639625</v>
      </c>
      <c r="D11" s="4">
        <v>872.93213693852499</v>
      </c>
      <c r="E11" s="4">
        <v>758.00016817707854</v>
      </c>
      <c r="F11" s="4">
        <v>693.20195865922869</v>
      </c>
      <c r="G11" s="4">
        <v>519.66204504516452</v>
      </c>
      <c r="H11" s="4">
        <v>498.72572373816269</v>
      </c>
      <c r="J11" t="s">
        <v>25</v>
      </c>
      <c r="K11" t="s">
        <v>23</v>
      </c>
      <c r="N11" s="3">
        <f>N7-N5</f>
        <v>-5.2226834746798012E-2</v>
      </c>
      <c r="O11" s="3">
        <f t="shared" ref="O11:P11" si="9">O7-O5</f>
        <v>-7.4308341564482516E-2</v>
      </c>
      <c r="P11" s="3">
        <f t="shared" si="9"/>
        <v>-8.865244324801469E-2</v>
      </c>
      <c r="R11" t="s">
        <v>28</v>
      </c>
    </row>
    <row r="12" spans="1:21" x14ac:dyDescent="0.35">
      <c r="B12" t="str">
        <f t="shared" ref="B12:B24" si="10">B5</f>
        <v>Other Energy</v>
      </c>
      <c r="C12" s="4">
        <v>338.8470711130654</v>
      </c>
      <c r="D12" s="4">
        <v>308.10499332146139</v>
      </c>
      <c r="E12" s="4">
        <v>282.68758058128884</v>
      </c>
      <c r="F12" s="4">
        <v>259.79018424749302</v>
      </c>
      <c r="G12" s="4">
        <v>230.8172331120401</v>
      </c>
      <c r="H12" s="4">
        <v>212.47291775878114</v>
      </c>
      <c r="S12" t="s">
        <v>36</v>
      </c>
      <c r="T12" t="s">
        <v>35</v>
      </c>
      <c r="U12" t="s">
        <v>37</v>
      </c>
    </row>
    <row r="13" spans="1:21" x14ac:dyDescent="0.35">
      <c r="B13" t="str">
        <f t="shared" si="10"/>
        <v>Other Industry</v>
      </c>
      <c r="C13" s="4">
        <v>644.55749381674468</v>
      </c>
      <c r="D13" s="4">
        <v>626.20461349887398</v>
      </c>
      <c r="E13" s="4">
        <v>604.24152068859917</v>
      </c>
      <c r="F13" s="4">
        <v>578.78878410944412</v>
      </c>
      <c r="G13" s="4">
        <v>545.76286123200384</v>
      </c>
      <c r="H13" s="4">
        <v>512.61654151805772</v>
      </c>
      <c r="R13">
        <f>H54</f>
        <v>7.0000000000000007E-2</v>
      </c>
      <c r="S13">
        <f>(SUMPRODUCT($C$49:$H$49,A54:F54)-SUMPRODUCT($C$35:$H$35,A54:F54))/1000</f>
        <v>0.72820616905525093</v>
      </c>
      <c r="T13">
        <f>(SUMPRODUCT($C$4:$H$4,A54:F54)-SUMPRODUCT($C$11:$H$11,A54:F54))/1000</f>
        <v>1.7561684216811027</v>
      </c>
      <c r="U13">
        <f>(SUMPRODUCT($C$50:$H$50,A54:F54)-SUMPRODUCT($C$42:$H$42,A54:F54))/1000</f>
        <v>2.6201729205765698</v>
      </c>
    </row>
    <row r="14" spans="1:21" x14ac:dyDescent="0.35">
      <c r="B14" t="str">
        <f t="shared" si="10"/>
        <v>Buildings</v>
      </c>
      <c r="C14" s="4">
        <v>530.37090846910962</v>
      </c>
      <c r="D14" s="4">
        <v>495.09956639578996</v>
      </c>
      <c r="E14" s="4">
        <v>473.48986363780182</v>
      </c>
      <c r="F14" s="4">
        <v>454.44077365597576</v>
      </c>
      <c r="G14" s="4">
        <v>431.14696268023391</v>
      </c>
      <c r="H14" s="4">
        <v>406.58723489378849</v>
      </c>
      <c r="R14">
        <f t="shared" ref="R14:R22" si="11">H55</f>
        <v>0.03</v>
      </c>
      <c r="S14">
        <f t="shared" ref="S14:S17" si="12">(SUMPRODUCT($C$49:$H$49,A55:F55)-SUMPRODUCT($C$35:$H$35,A55:F55))/1000</f>
        <v>2.4352073997555088</v>
      </c>
      <c r="T14">
        <f t="shared" ref="T14:T17" si="13">(SUMPRODUCT($C$4:$H$4,A55:F55)-SUMPRODUCT($C$11:$H$11,A55:F55))/1000</f>
        <v>4.5106488358266619</v>
      </c>
      <c r="U14">
        <f t="shared" ref="U14:U17" si="14">(SUMPRODUCT($C$50:$H$50,A55:F55)-SUMPRODUCT($C$42:$H$42,A55:F55))/1000</f>
        <v>6.5890103309217434</v>
      </c>
    </row>
    <row r="15" spans="1:21" x14ac:dyDescent="0.35">
      <c r="B15" t="str">
        <f t="shared" si="10"/>
        <v>Light-Duty Vehicles</v>
      </c>
      <c r="C15" s="4">
        <v>954.21218223995834</v>
      </c>
      <c r="D15" s="4">
        <v>796.26110605760277</v>
      </c>
      <c r="E15" s="4">
        <v>649.14524427610047</v>
      </c>
      <c r="F15" s="4">
        <v>502.517237953419</v>
      </c>
      <c r="G15" s="4">
        <v>390.40328806941307</v>
      </c>
      <c r="H15" s="4">
        <v>297.13785956221386</v>
      </c>
      <c r="R15">
        <f t="shared" si="11"/>
        <v>2.5000000000000001E-2</v>
      </c>
      <c r="S15">
        <f t="shared" si="12"/>
        <v>2.8247046523629944</v>
      </c>
      <c r="T15">
        <f t="shared" si="13"/>
        <v>5.0884829110779357</v>
      </c>
      <c r="U15">
        <f t="shared" si="14"/>
        <v>7.4080377386562555</v>
      </c>
    </row>
    <row r="16" spans="1:21" x14ac:dyDescent="0.35">
      <c r="B16" t="str">
        <f t="shared" si="10"/>
        <v>Other Transport</v>
      </c>
      <c r="C16" s="4">
        <v>734.85854813198728</v>
      </c>
      <c r="D16" s="4">
        <v>705.73808841570303</v>
      </c>
      <c r="E16" s="4">
        <v>679.73090044270225</v>
      </c>
      <c r="F16" s="4">
        <v>656.22053948581879</v>
      </c>
      <c r="G16" s="4">
        <v>633.14772771748028</v>
      </c>
      <c r="H16" s="4">
        <v>605.90009769004109</v>
      </c>
      <c r="R16">
        <f t="shared" si="11"/>
        <v>0.02</v>
      </c>
      <c r="S16">
        <f t="shared" si="12"/>
        <v>3.2749297833890121</v>
      </c>
      <c r="T16">
        <f t="shared" si="13"/>
        <v>5.7435259666693854</v>
      </c>
      <c r="U16">
        <f t="shared" si="14"/>
        <v>8.3326011222020195</v>
      </c>
    </row>
    <row r="17" spans="1:21" x14ac:dyDescent="0.35">
      <c r="B17" t="str">
        <f t="shared" si="10"/>
        <v>Net</v>
      </c>
      <c r="C17" s="4">
        <f>SUM(C11:C16)</f>
        <v>4507.6274538348271</v>
      </c>
      <c r="D17" s="4">
        <f t="shared" ref="D17:H17" si="15">SUM(D11:D16)</f>
        <v>3804.3405046279568</v>
      </c>
      <c r="E17" s="4">
        <f t="shared" si="15"/>
        <v>3447.2952778035715</v>
      </c>
      <c r="F17" s="4">
        <f t="shared" si="15"/>
        <v>3144.9594781113797</v>
      </c>
      <c r="G17" s="4">
        <f t="shared" si="15"/>
        <v>2750.9401178563357</v>
      </c>
      <c r="H17" s="4">
        <f t="shared" si="15"/>
        <v>2533.4403751610448</v>
      </c>
      <c r="R17">
        <f t="shared" si="11"/>
        <v>1.4999999999999999E-2</v>
      </c>
      <c r="S17">
        <f t="shared" si="12"/>
        <v>3.7951637685554269</v>
      </c>
      <c r="T17">
        <f t="shared" si="13"/>
        <v>6.4864071510336432</v>
      </c>
      <c r="U17">
        <f t="shared" si="14"/>
        <v>9.3767728194269075</v>
      </c>
    </row>
    <row r="18" spans="1:21" x14ac:dyDescent="0.35">
      <c r="A18" t="s">
        <v>21</v>
      </c>
      <c r="B18" t="str">
        <f t="shared" si="10"/>
        <v>Electric</v>
      </c>
      <c r="C18" s="4">
        <v>1287.9178521191436</v>
      </c>
      <c r="D18" s="4">
        <v>1133.8951654591935</v>
      </c>
      <c r="E18" s="4">
        <v>880.35675839907935</v>
      </c>
      <c r="F18" s="4">
        <v>777.68465410502552</v>
      </c>
      <c r="G18" s="4">
        <v>556.47214498979361</v>
      </c>
      <c r="H18" s="4">
        <v>519.53173410792692</v>
      </c>
    </row>
    <row r="19" spans="1:21" x14ac:dyDescent="0.35">
      <c r="B19" t="str">
        <f t="shared" si="10"/>
        <v>Other Energy</v>
      </c>
      <c r="C19" s="4">
        <v>338.8470711130654</v>
      </c>
      <c r="D19" s="4">
        <v>308.10499332146139</v>
      </c>
      <c r="E19" s="4">
        <v>282.68758058128884</v>
      </c>
      <c r="F19" s="4">
        <v>259.79018424749302</v>
      </c>
      <c r="G19" s="4">
        <v>230.8172331120401</v>
      </c>
      <c r="H19" s="4">
        <v>212.47291775878114</v>
      </c>
    </row>
    <row r="20" spans="1:21" x14ac:dyDescent="0.35">
      <c r="B20" t="str">
        <f t="shared" si="10"/>
        <v>Other Industry</v>
      </c>
      <c r="C20" s="4">
        <v>644.55749381674468</v>
      </c>
      <c r="D20" s="4">
        <v>626.20461349887398</v>
      </c>
      <c r="E20" s="4">
        <v>604.24152068859917</v>
      </c>
      <c r="F20" s="4">
        <v>578.78878410944412</v>
      </c>
      <c r="G20" s="4">
        <v>545.76286123200384</v>
      </c>
      <c r="H20" s="4">
        <v>512.61654151805772</v>
      </c>
      <c r="J20" t="s">
        <v>31</v>
      </c>
    </row>
    <row r="21" spans="1:21" x14ac:dyDescent="0.35">
      <c r="B21" t="str">
        <f t="shared" si="10"/>
        <v>Buildings</v>
      </c>
      <c r="C21" s="4">
        <v>530.37090846910962</v>
      </c>
      <c r="D21" s="4">
        <v>495.09956639578996</v>
      </c>
      <c r="E21" s="4">
        <v>473.48986363780182</v>
      </c>
      <c r="F21" s="4">
        <v>454.44077365597576</v>
      </c>
      <c r="G21" s="4">
        <v>431.14696268023391</v>
      </c>
      <c r="H21" s="4">
        <v>406.58723489378849</v>
      </c>
    </row>
    <row r="22" spans="1:21" x14ac:dyDescent="0.35">
      <c r="B22" t="str">
        <f t="shared" si="10"/>
        <v>Light-Duty Vehicles</v>
      </c>
      <c r="C22" s="4">
        <v>954.21218223995834</v>
      </c>
      <c r="D22" s="4">
        <v>796.26110605760277</v>
      </c>
      <c r="E22" s="4">
        <v>649.14524427610047</v>
      </c>
      <c r="F22" s="4">
        <v>502.517237953419</v>
      </c>
      <c r="G22" s="4">
        <v>390.40328806941307</v>
      </c>
      <c r="H22" s="4">
        <v>297.13785956221386</v>
      </c>
    </row>
    <row r="23" spans="1:21" x14ac:dyDescent="0.35">
      <c r="B23" t="str">
        <f t="shared" si="10"/>
        <v>Other Transport</v>
      </c>
      <c r="C23" s="4">
        <v>734.85854813198728</v>
      </c>
      <c r="D23" s="4">
        <v>705.73808841570303</v>
      </c>
      <c r="E23" s="4">
        <v>679.73090044270225</v>
      </c>
      <c r="F23" s="4">
        <v>656.22053948581879</v>
      </c>
      <c r="G23" s="4">
        <v>633.14772771748028</v>
      </c>
      <c r="H23" s="4">
        <v>605.90009769004109</v>
      </c>
    </row>
    <row r="24" spans="1:21" x14ac:dyDescent="0.35">
      <c r="B24" t="str">
        <f t="shared" si="10"/>
        <v>Net</v>
      </c>
      <c r="C24" s="4">
        <f>SUM(C18:C23)</f>
        <v>4490.7640558900084</v>
      </c>
      <c r="D24" s="4">
        <f t="shared" ref="D24:H24" si="16">SUM(D18:D23)</f>
        <v>4065.3035331486253</v>
      </c>
      <c r="E24" s="4">
        <f t="shared" si="16"/>
        <v>3569.6518680255722</v>
      </c>
      <c r="F24" s="4">
        <f t="shared" si="16"/>
        <v>3229.4421735571764</v>
      </c>
      <c r="G24" s="4">
        <f t="shared" si="16"/>
        <v>2787.7502178009649</v>
      </c>
      <c r="H24" s="4">
        <f t="shared" si="16"/>
        <v>2554.2463855308092</v>
      </c>
    </row>
    <row r="26" spans="1:21" x14ac:dyDescent="0.35">
      <c r="A26" s="2" t="s">
        <v>24</v>
      </c>
    </row>
    <row r="27" spans="1:21" x14ac:dyDescent="0.35">
      <c r="A27" t="s">
        <v>1</v>
      </c>
      <c r="B27">
        <f>Historical!Q3</f>
        <v>2400.1</v>
      </c>
    </row>
    <row r="28" spans="1:21" x14ac:dyDescent="0.35">
      <c r="A28" t="s">
        <v>23</v>
      </c>
      <c r="B28">
        <f>Historical!Q11</f>
        <v>5809.5</v>
      </c>
    </row>
    <row r="30" spans="1:21" x14ac:dyDescent="0.35">
      <c r="A30" t="s">
        <v>29</v>
      </c>
    </row>
    <row r="31" spans="1:21" x14ac:dyDescent="0.35">
      <c r="A31">
        <v>2025</v>
      </c>
      <c r="B31">
        <v>2030</v>
      </c>
      <c r="C31">
        <v>2035</v>
      </c>
      <c r="D31">
        <v>2040</v>
      </c>
      <c r="E31">
        <v>2045</v>
      </c>
      <c r="F31">
        <v>2050</v>
      </c>
    </row>
    <row r="32" spans="1:21" x14ac:dyDescent="0.35">
      <c r="A32">
        <v>2.8130000000000002</v>
      </c>
      <c r="B32">
        <v>1.9570000000000001</v>
      </c>
      <c r="C32">
        <v>1.361</v>
      </c>
      <c r="D32">
        <v>0.94699999999999995</v>
      </c>
      <c r="E32">
        <v>0.65900000000000003</v>
      </c>
      <c r="F32">
        <v>0.45800000000000002</v>
      </c>
    </row>
    <row r="33" spans="1:17" x14ac:dyDescent="0.35">
      <c r="J33" t="s">
        <v>32</v>
      </c>
    </row>
    <row r="34" spans="1:17" x14ac:dyDescent="0.35">
      <c r="C34">
        <f>C3</f>
        <v>2025</v>
      </c>
      <c r="D34">
        <f t="shared" ref="D34:H34" si="17">D3</f>
        <v>2030</v>
      </c>
      <c r="E34">
        <f t="shared" si="17"/>
        <v>2035</v>
      </c>
      <c r="F34">
        <f t="shared" si="17"/>
        <v>2040</v>
      </c>
      <c r="G34">
        <f t="shared" si="17"/>
        <v>2045</v>
      </c>
      <c r="H34">
        <f t="shared" si="17"/>
        <v>2050</v>
      </c>
      <c r="L34">
        <f>C34</f>
        <v>2025</v>
      </c>
      <c r="M34">
        <f t="shared" ref="M34:Q34" si="18">D34</f>
        <v>2030</v>
      </c>
      <c r="N34">
        <f t="shared" si="18"/>
        <v>2035</v>
      </c>
      <c r="O34">
        <f t="shared" si="18"/>
        <v>2040</v>
      </c>
      <c r="P34">
        <f t="shared" si="18"/>
        <v>2045</v>
      </c>
      <c r="Q34">
        <f t="shared" si="18"/>
        <v>2050</v>
      </c>
    </row>
    <row r="35" spans="1:17" x14ac:dyDescent="0.35">
      <c r="A35" t="s">
        <v>30</v>
      </c>
      <c r="B35" t="str">
        <f>B18</f>
        <v>Electric</v>
      </c>
      <c r="C35">
        <v>1272.5607539950176</v>
      </c>
      <c r="D35">
        <v>1186.9198229848939</v>
      </c>
      <c r="E35">
        <v>1052.9134848456595</v>
      </c>
      <c r="F35">
        <v>944.90826339735293</v>
      </c>
      <c r="G35">
        <v>662.12804292658973</v>
      </c>
      <c r="H35">
        <v>550.07827150410731</v>
      </c>
      <c r="J35" t="s">
        <v>30</v>
      </c>
      <c r="K35" t="s">
        <v>1</v>
      </c>
      <c r="L35" s="5">
        <f>(C35/$B$27)-1</f>
        <v>-0.46978844465021552</v>
      </c>
      <c r="M35" s="6">
        <f t="shared" ref="M35:Q35" si="19">(D35/$B$27)-1</f>
        <v>-0.50547067914466315</v>
      </c>
      <c r="N35" s="5">
        <f t="shared" si="19"/>
        <v>-0.56130432696735155</v>
      </c>
      <c r="O35" s="5">
        <f t="shared" si="19"/>
        <v>-0.60630462755828796</v>
      </c>
      <c r="P35" s="5">
        <f t="shared" si="19"/>
        <v>-0.7241248102468274</v>
      </c>
      <c r="Q35" s="5">
        <f t="shared" si="19"/>
        <v>-0.77081026977871447</v>
      </c>
    </row>
    <row r="36" spans="1:17" x14ac:dyDescent="0.35">
      <c r="B36" t="str">
        <f t="shared" ref="B36:B41" si="20">B19</f>
        <v>Other Energy</v>
      </c>
      <c r="C36">
        <v>340.28523348477881</v>
      </c>
      <c r="D36">
        <v>321.58396078153805</v>
      </c>
      <c r="E36">
        <v>297.99661630187893</v>
      </c>
      <c r="F36">
        <v>277.71118945298946</v>
      </c>
      <c r="G36">
        <v>248.334337954456</v>
      </c>
      <c r="H36">
        <v>227.67963857839234</v>
      </c>
      <c r="K36" t="s">
        <v>23</v>
      </c>
      <c r="L36" s="5">
        <f>(C41/$B$28)-1</f>
        <v>-0.22543576021579459</v>
      </c>
      <c r="M36" s="6">
        <f t="shared" ref="M36:Q36" si="21">(D41/$B$28)-1</f>
        <v>-0.27900643933022007</v>
      </c>
      <c r="N36" s="5">
        <f t="shared" si="21"/>
        <v>-0.33850460330483445</v>
      </c>
      <c r="O36" s="5">
        <f t="shared" si="21"/>
        <v>-0.39317027390942672</v>
      </c>
      <c r="P36" s="5">
        <f t="shared" si="21"/>
        <v>-0.47668609466283929</v>
      </c>
      <c r="Q36" s="5">
        <f t="shared" si="21"/>
        <v>-0.52934875812328375</v>
      </c>
    </row>
    <row r="37" spans="1:17" x14ac:dyDescent="0.35">
      <c r="B37" t="str">
        <f t="shared" si="20"/>
        <v>Other Industry</v>
      </c>
      <c r="C37">
        <v>656.20066365554328</v>
      </c>
      <c r="D37">
        <v>647.92555847600431</v>
      </c>
      <c r="E37">
        <v>640.16343891720521</v>
      </c>
      <c r="F37">
        <v>631.972833214106</v>
      </c>
      <c r="G37">
        <v>616.53214174359425</v>
      </c>
      <c r="H37">
        <v>593.4083773229612</v>
      </c>
      <c r="J37" t="s">
        <v>31</v>
      </c>
      <c r="K37" t="s">
        <v>1</v>
      </c>
      <c r="L37" s="5">
        <f>(C42/$B$27)-1</f>
        <v>-0.46334317798579294</v>
      </c>
      <c r="M37" s="6">
        <f t="shared" ref="M37:Q37" si="22">(D42/$B$27)-1</f>
        <v>-0.75271151562828187</v>
      </c>
      <c r="N37" s="5">
        <f t="shared" si="22"/>
        <v>-0.81280996941980677</v>
      </c>
      <c r="O37" s="5">
        <f t="shared" si="22"/>
        <v>-0.85881827331516014</v>
      </c>
      <c r="P37" s="5">
        <f t="shared" si="22"/>
        <v>-0.92096585439336764</v>
      </c>
      <c r="Q37" s="5">
        <f t="shared" si="22"/>
        <v>-0.91104012143680957</v>
      </c>
    </row>
    <row r="38" spans="1:17" x14ac:dyDescent="0.35">
      <c r="B38" t="str">
        <f t="shared" si="20"/>
        <v>Buildings</v>
      </c>
      <c r="C38">
        <v>531.7631171337805</v>
      </c>
      <c r="D38">
        <v>503.17136133345241</v>
      </c>
      <c r="E38">
        <v>487.44248616528103</v>
      </c>
      <c r="F38">
        <v>473.74251154153086</v>
      </c>
      <c r="G38">
        <v>454.80410975203858</v>
      </c>
      <c r="H38">
        <v>432.23415766894516</v>
      </c>
      <c r="K38" t="s">
        <v>23</v>
      </c>
      <c r="L38" s="5">
        <f>(C48/$B$28)-1</f>
        <v>-0.22814738933433065</v>
      </c>
      <c r="M38" s="6">
        <f t="shared" ref="M38:Q38" si="23">(D48/$B$28)-1</f>
        <v>-0.39552910883972059</v>
      </c>
      <c r="N38" s="5">
        <f t="shared" si="23"/>
        <v>-0.46283173856825044</v>
      </c>
      <c r="O38" s="5">
        <f t="shared" si="23"/>
        <v>-0.52312703055343501</v>
      </c>
      <c r="P38" s="5">
        <f t="shared" si="23"/>
        <v>-0.58657628413622309</v>
      </c>
      <c r="Q38" s="5">
        <f t="shared" si="23"/>
        <v>-0.61571789781734143</v>
      </c>
    </row>
    <row r="39" spans="1:17" x14ac:dyDescent="0.35">
      <c r="B39" t="str">
        <f t="shared" si="20"/>
        <v>Light-Duty Vehicles</v>
      </c>
      <c r="C39">
        <v>963.78292537451853</v>
      </c>
      <c r="D39">
        <v>822.746739734985</v>
      </c>
      <c r="E39">
        <v>683.99210562301357</v>
      </c>
      <c r="F39">
        <v>539.76936976054094</v>
      </c>
      <c r="G39">
        <v>423.78671267325456</v>
      </c>
      <c r="H39">
        <v>323.12164473646192</v>
      </c>
      <c r="L39" s="5"/>
      <c r="M39" s="5"/>
      <c r="N39" s="5"/>
      <c r="O39" s="5"/>
      <c r="P39" s="5"/>
      <c r="Q39" s="5"/>
    </row>
    <row r="40" spans="1:17" x14ac:dyDescent="0.35">
      <c r="B40" t="str">
        <f t="shared" si="20"/>
        <v>Other Transport</v>
      </c>
      <c r="C40">
        <v>735.2382573827025</v>
      </c>
      <c r="D40">
        <v>706.26464740021288</v>
      </c>
      <c r="E40">
        <v>680.44937524752595</v>
      </c>
      <c r="F40">
        <v>657.27312635666522</v>
      </c>
      <c r="G40">
        <v>634.60678800630239</v>
      </c>
      <c r="H40">
        <v>607.72629987191533</v>
      </c>
    </row>
    <row r="41" spans="1:17" x14ac:dyDescent="0.35">
      <c r="B41" t="str">
        <f t="shared" si="20"/>
        <v>Net</v>
      </c>
      <c r="C41">
        <f>SUM(C35:C40)</f>
        <v>4499.8309510263416</v>
      </c>
      <c r="D41">
        <f t="shared" ref="D41:H41" si="24">SUM(D35:D40)</f>
        <v>4188.6120907110862</v>
      </c>
      <c r="E41">
        <f t="shared" si="24"/>
        <v>3842.9575071005643</v>
      </c>
      <c r="F41">
        <f t="shared" si="24"/>
        <v>3525.3772937231856</v>
      </c>
      <c r="G41">
        <f t="shared" si="24"/>
        <v>3040.1921330562354</v>
      </c>
      <c r="H41">
        <f t="shared" si="24"/>
        <v>2734.248389682783</v>
      </c>
    </row>
    <row r="42" spans="1:17" x14ac:dyDescent="0.35">
      <c r="A42" t="s">
        <v>31</v>
      </c>
      <c r="B42" t="str">
        <f>B35</f>
        <v>Electric</v>
      </c>
      <c r="C42">
        <v>1288.0300385162982</v>
      </c>
      <c r="D42">
        <v>593.51709134056068</v>
      </c>
      <c r="E42">
        <v>449.27479239552167</v>
      </c>
      <c r="F42">
        <v>338.85026221628425</v>
      </c>
      <c r="G42">
        <v>189.68985287047818</v>
      </c>
      <c r="H42">
        <v>213.51260453951332</v>
      </c>
    </row>
    <row r="43" spans="1:17" x14ac:dyDescent="0.35">
      <c r="B43" t="str">
        <f t="shared" ref="B43:B48" si="25">B36</f>
        <v>Other Energy</v>
      </c>
      <c r="C43">
        <v>338.20318455241886</v>
      </c>
      <c r="D43">
        <v>306.84991264492754</v>
      </c>
      <c r="E43">
        <v>280.99313316064757</v>
      </c>
      <c r="F43">
        <v>257.87568946174861</v>
      </c>
      <c r="G43">
        <v>229.00042394448781</v>
      </c>
      <c r="H43">
        <v>210.98214474188242</v>
      </c>
    </row>
    <row r="44" spans="1:17" x14ac:dyDescent="0.35">
      <c r="B44" t="str">
        <f t="shared" si="25"/>
        <v>Other Industry</v>
      </c>
      <c r="C44">
        <v>644.55749381674468</v>
      </c>
      <c r="D44">
        <v>626.20461349887398</v>
      </c>
      <c r="E44">
        <v>604.24152068859917</v>
      </c>
      <c r="F44">
        <v>578.78878410944412</v>
      </c>
      <c r="G44">
        <v>545.76286123200384</v>
      </c>
      <c r="H44">
        <v>512.61654151805772</v>
      </c>
    </row>
    <row r="45" spans="1:17" x14ac:dyDescent="0.35">
      <c r="B45" t="str">
        <f t="shared" si="25"/>
        <v>Buildings</v>
      </c>
      <c r="C45">
        <v>530.37090846910962</v>
      </c>
      <c r="D45">
        <v>495.09956639578996</v>
      </c>
      <c r="E45">
        <v>473.48986363780182</v>
      </c>
      <c r="F45">
        <v>454.44077365597576</v>
      </c>
      <c r="G45">
        <v>431.14696268023391</v>
      </c>
      <c r="H45">
        <v>406.58723489378849</v>
      </c>
    </row>
    <row r="46" spans="1:17" x14ac:dyDescent="0.35">
      <c r="B46" t="str">
        <f t="shared" si="25"/>
        <v>Light-Duty Vehicles</v>
      </c>
      <c r="C46">
        <v>948.05756817564748</v>
      </c>
      <c r="D46">
        <v>784.26436989978788</v>
      </c>
      <c r="E46">
        <v>632.94880446247646</v>
      </c>
      <c r="F46">
        <v>484.21746707054768</v>
      </c>
      <c r="G46">
        <v>373.03724886592795</v>
      </c>
      <c r="H46">
        <v>282.88824924687162</v>
      </c>
    </row>
    <row r="47" spans="1:17" x14ac:dyDescent="0.35">
      <c r="B47" t="str">
        <f t="shared" si="25"/>
        <v>Other Transport</v>
      </c>
      <c r="C47">
        <v>734.85854813198728</v>
      </c>
      <c r="D47">
        <v>705.73808841570303</v>
      </c>
      <c r="E47">
        <v>679.73090044270225</v>
      </c>
      <c r="F47">
        <v>656.22053948581879</v>
      </c>
      <c r="G47">
        <v>633.14772771748028</v>
      </c>
      <c r="H47">
        <v>605.90009769004109</v>
      </c>
    </row>
    <row r="48" spans="1:17" x14ac:dyDescent="0.35">
      <c r="B48" t="str">
        <f t="shared" si="25"/>
        <v>Net</v>
      </c>
      <c r="C48">
        <f>SUM(C42:C47)</f>
        <v>4484.0777416622059</v>
      </c>
      <c r="D48">
        <f t="shared" ref="D48:H48" si="26">SUM(D42:D47)</f>
        <v>3511.673642195643</v>
      </c>
      <c r="E48">
        <f t="shared" si="26"/>
        <v>3120.6790147877491</v>
      </c>
      <c r="F48">
        <f t="shared" si="26"/>
        <v>2770.3935159998196</v>
      </c>
      <c r="G48">
        <f t="shared" si="26"/>
        <v>2401.785077310612</v>
      </c>
      <c r="H48">
        <f t="shared" si="26"/>
        <v>2232.4868726301547</v>
      </c>
    </row>
    <row r="49" spans="1:8" x14ac:dyDescent="0.35">
      <c r="A49" t="s">
        <v>33</v>
      </c>
      <c r="B49" t="s">
        <v>1</v>
      </c>
      <c r="C49">
        <v>1274.3314087552669</v>
      </c>
      <c r="D49">
        <v>1135.3856977092946</v>
      </c>
      <c r="E49">
        <v>1127.0161163765404</v>
      </c>
      <c r="F49">
        <v>1163.3721849235699</v>
      </c>
      <c r="G49">
        <v>1098.9459807645126</v>
      </c>
      <c r="H49">
        <v>1048.628544045639</v>
      </c>
    </row>
    <row r="50" spans="1:8" x14ac:dyDescent="0.35">
      <c r="A50" t="s">
        <v>34</v>
      </c>
      <c r="B50" t="s">
        <v>1</v>
      </c>
      <c r="C50">
        <v>1202.6609566988177</v>
      </c>
      <c r="D50">
        <v>1043.1374411507643</v>
      </c>
      <c r="E50">
        <v>1003.7553353585006</v>
      </c>
      <c r="F50">
        <v>932.10187683266031</v>
      </c>
      <c r="G50">
        <v>831.58410641316505</v>
      </c>
      <c r="H50">
        <v>739.24380437445609</v>
      </c>
    </row>
    <row r="52" spans="1:8" x14ac:dyDescent="0.35">
      <c r="A52" t="s">
        <v>29</v>
      </c>
    </row>
    <row r="53" spans="1:8" x14ac:dyDescent="0.35">
      <c r="A53">
        <v>2025</v>
      </c>
      <c r="B53">
        <v>2030</v>
      </c>
      <c r="C53">
        <v>2035</v>
      </c>
      <c r="D53">
        <v>2040</v>
      </c>
      <c r="E53">
        <v>2045</v>
      </c>
      <c r="F53">
        <v>2050</v>
      </c>
      <c r="H53" t="s">
        <v>38</v>
      </c>
    </row>
    <row r="54" spans="1:8" x14ac:dyDescent="0.35">
      <c r="A54">
        <f>(1-$H54)^(A$53+1-2020)*(1-(1-$H54)^5)/$H54</f>
        <v>2.812666253889391</v>
      </c>
      <c r="B54">
        <f t="shared" ref="B54:F58" si="27">(1-$H54)^(B$53+1-2020)*(1-(1-$H54)^5)/$H54</f>
        <v>1.9567391995534495</v>
      </c>
      <c r="C54">
        <f t="shared" si="27"/>
        <v>1.3612807028827261</v>
      </c>
      <c r="D54">
        <f t="shared" si="27"/>
        <v>0.94702715234804136</v>
      </c>
      <c r="E54">
        <f t="shared" si="27"/>
        <v>0.65883577529983128</v>
      </c>
      <c r="F54">
        <f t="shared" si="27"/>
        <v>0.45834438615484063</v>
      </c>
      <c r="H54">
        <f>0.07</f>
        <v>7.0000000000000007E-2</v>
      </c>
    </row>
    <row r="55" spans="1:8" x14ac:dyDescent="0.35">
      <c r="A55">
        <f t="shared" ref="A55:A58" si="28">(1-$H55)^(A$53+1-2020)*(1-(1-$H55)^5)/$H55</f>
        <v>3.9223533946973217</v>
      </c>
      <c r="B55">
        <f t="shared" si="27"/>
        <v>3.3682583208464925</v>
      </c>
      <c r="C55">
        <f t="shared" si="27"/>
        <v>2.8924380274580304</v>
      </c>
      <c r="D55">
        <f t="shared" si="27"/>
        <v>2.4838349514068012</v>
      </c>
      <c r="E55">
        <f t="shared" si="27"/>
        <v>2.1329535869959266</v>
      </c>
      <c r="F55">
        <f t="shared" si="27"/>
        <v>1.8316398203922666</v>
      </c>
      <c r="H55">
        <v>0.03</v>
      </c>
    </row>
    <row r="56" spans="1:8" x14ac:dyDescent="0.35">
      <c r="A56">
        <f t="shared" si="28"/>
        <v>4.0858768276145545</v>
      </c>
      <c r="B56">
        <f t="shared" si="27"/>
        <v>3.6000484764080491</v>
      </c>
      <c r="C56">
        <f t="shared" si="27"/>
        <v>3.1719872084481113</v>
      </c>
      <c r="D56">
        <f t="shared" si="27"/>
        <v>2.7948242687546565</v>
      </c>
      <c r="E56">
        <f t="shared" si="27"/>
        <v>2.462507626895992</v>
      </c>
      <c r="F56">
        <f t="shared" si="27"/>
        <v>2.1697048649226729</v>
      </c>
      <c r="H56">
        <v>2.5000000000000001E-2</v>
      </c>
    </row>
    <row r="57" spans="1:8" x14ac:dyDescent="0.35">
      <c r="A57">
        <f t="shared" si="28"/>
        <v>4.2555515057102093</v>
      </c>
      <c r="B57">
        <f t="shared" si="27"/>
        <v>3.8466815078650116</v>
      </c>
      <c r="C57">
        <f t="shared" si="27"/>
        <v>3.4770954136251664</v>
      </c>
      <c r="D57">
        <f t="shared" si="27"/>
        <v>3.1430188568336854</v>
      </c>
      <c r="E57">
        <f t="shared" si="27"/>
        <v>2.8410401094265296</v>
      </c>
      <c r="F57">
        <f t="shared" si="27"/>
        <v>2.5680752394535875</v>
      </c>
      <c r="H57">
        <v>0.02</v>
      </c>
    </row>
    <row r="58" spans="1:8" x14ac:dyDescent="0.35">
      <c r="A58">
        <f t="shared" si="28"/>
        <v>4.4315846136589787</v>
      </c>
      <c r="B58">
        <f t="shared" si="27"/>
        <v>4.1090383854141983</v>
      </c>
      <c r="C58">
        <f t="shared" si="27"/>
        <v>3.8099681998098474</v>
      </c>
      <c r="D58">
        <f t="shared" si="27"/>
        <v>3.5326653883519437</v>
      </c>
      <c r="E58">
        <f t="shared" si="27"/>
        <v>3.2755456454157912</v>
      </c>
      <c r="F58">
        <f t="shared" si="27"/>
        <v>3.0371399766813836</v>
      </c>
      <c r="H58">
        <v>1.4999999999999999E-2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Historical</vt:lpstr>
      <vt:lpstr>Projections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Bistline, John</cp:lastModifiedBy>
  <dcterms:created xsi:type="dcterms:W3CDTF">2015-06-05T18:17:20Z</dcterms:created>
  <dcterms:modified xsi:type="dcterms:W3CDTF">2023-04-11T19:18:01Z</dcterms:modified>
</cp:coreProperties>
</file>